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4.xml" ContentType="application/vnd.openxmlformats-officedocument.drawing+xml"/>
  <Override PartName="/xl/embeddings/oleObject5.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PSEMAAN\Desktop\"/>
    </mc:Choice>
  </mc:AlternateContent>
  <xr:revisionPtr revIDLastSave="0" documentId="13_ncr:1_{33AE7ACB-1171-4188-A7C9-AA54CD91FE38}" xr6:coauthVersionLast="47" xr6:coauthVersionMax="47" xr10:uidLastSave="{00000000-0000-0000-0000-000000000000}"/>
  <bookViews>
    <workbookView xWindow="-120" yWindow="-120" windowWidth="29040" windowHeight="15840" xr2:uid="{09F8C3A3-C71F-42C5-A61A-8905777F231E}"/>
  </bookViews>
  <sheets>
    <sheet name="Cover" sheetId="8" r:id="rId1"/>
    <sheet name="Streamlined NCCF" sheetId="1" r:id="rId2"/>
    <sheet name="Appx 1.Ref Rates" sheetId="5" r:id="rId3"/>
    <sheet name="Appx 2.Instructions" sheetId="9" r:id="rId4"/>
  </sheets>
  <externalReferences>
    <externalReference r:id="rId5"/>
  </externalReferences>
  <definedNames>
    <definedName name="_xlnm._FilterDatabase" localSheetId="3" hidden="1">'Appx 2.Instructions'!$B$6:$J$545</definedName>
    <definedName name="DCT" localSheetId="3">'[1]Appx 1.Ref Rates'!$AC$10:$AD$55</definedName>
    <definedName name="DCT">'Appx 1.Ref Rates'!$Z$10:$AA$49</definedName>
    <definedName name="DRT" localSheetId="3">'[1]Appx 1.Ref Rates'!$R$10:$U$97</definedName>
    <definedName name="DRT">'Appx 1.Ref Rates'!$O$10:$R$97</definedName>
    <definedName name="EIT" localSheetId="3">'[1]Appx 1.Ref Rates'!$AJ$8:$AN$13</definedName>
    <definedName name="EIT">'Appx 1.Ref Rates'!$AG$8:$AK$9</definedName>
    <definedName name="_xlnm.Print_Area" localSheetId="0">Cover!$A$1:$L$60</definedName>
    <definedName name="_xlnm.Print_Area" localSheetId="1">'Streamlined NCCF'!$A$1:$X$490</definedName>
    <definedName name="_xlnm.Print_Titles" localSheetId="2">'Appx 1.Ref Rates'!$4:$7</definedName>
    <definedName name="_xlnm.Print_Titles" localSheetId="3">'Appx 2.Instructions'!$3:$6</definedName>
    <definedName name="_xlnm.Print_Titles" localSheetId="1">'Streamlined NCCF'!$3:$6</definedName>
    <definedName name="SHT" localSheetId="3">'[1]Appx 1.Ref Rates'!$F$10:$J$93</definedName>
    <definedName name="SHT">'Appx 1.Ref Rates'!$F$10:$G$72</definedName>
    <definedName name="Z_4B373DBB_3BF5_4A9F_A276_0DB31113861D_.wvu.PrintArea" localSheetId="1" hidden="1">'Streamlined NCCF'!$B$3:$W$193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836" i="1" l="1"/>
  <c r="U836" i="1"/>
  <c r="T836" i="1"/>
  <c r="S836" i="1"/>
  <c r="R836" i="1"/>
  <c r="Q836" i="1"/>
  <c r="P836" i="1"/>
  <c r="O836" i="1"/>
  <c r="N836" i="1"/>
  <c r="M836" i="1"/>
  <c r="L836" i="1"/>
  <c r="K836" i="1"/>
  <c r="J836" i="1"/>
  <c r="I836" i="1"/>
  <c r="H836" i="1"/>
  <c r="V835" i="1"/>
  <c r="U835" i="1"/>
  <c r="T835" i="1"/>
  <c r="S835" i="1"/>
  <c r="R835" i="1"/>
  <c r="Q835" i="1"/>
  <c r="P835" i="1"/>
  <c r="O835" i="1"/>
  <c r="N835" i="1"/>
  <c r="M835" i="1"/>
  <c r="L835" i="1"/>
  <c r="K835" i="1"/>
  <c r="J835" i="1"/>
  <c r="I835" i="1"/>
  <c r="H835" i="1"/>
  <c r="V834" i="1"/>
  <c r="U834" i="1"/>
  <c r="T834" i="1"/>
  <c r="S834" i="1"/>
  <c r="R834" i="1"/>
  <c r="Q834" i="1"/>
  <c r="P834" i="1"/>
  <c r="O834" i="1"/>
  <c r="N834" i="1"/>
  <c r="M834" i="1"/>
  <c r="L834" i="1"/>
  <c r="K834" i="1"/>
  <c r="J834" i="1"/>
  <c r="I834" i="1"/>
  <c r="H834" i="1"/>
  <c r="V1016" i="1"/>
  <c r="U1016" i="1"/>
  <c r="T1016" i="1"/>
  <c r="S1016" i="1"/>
  <c r="R1016" i="1"/>
  <c r="Q1016" i="1"/>
  <c r="P1016" i="1"/>
  <c r="O1016" i="1"/>
  <c r="N1016" i="1"/>
  <c r="M1016" i="1"/>
  <c r="L1016" i="1"/>
  <c r="K1016" i="1"/>
  <c r="J1016" i="1"/>
  <c r="I1016" i="1"/>
  <c r="V1015" i="1"/>
  <c r="U1015" i="1"/>
  <c r="T1015" i="1"/>
  <c r="S1015" i="1"/>
  <c r="R1015" i="1"/>
  <c r="Q1015" i="1"/>
  <c r="P1015" i="1"/>
  <c r="O1015" i="1"/>
  <c r="N1015" i="1"/>
  <c r="M1015" i="1"/>
  <c r="L1015" i="1"/>
  <c r="K1015" i="1"/>
  <c r="J1015" i="1"/>
  <c r="I1015" i="1"/>
  <c r="V1014" i="1"/>
  <c r="U1014" i="1"/>
  <c r="T1014" i="1"/>
  <c r="S1014" i="1"/>
  <c r="R1014" i="1"/>
  <c r="Q1014" i="1"/>
  <c r="P1014" i="1"/>
  <c r="O1014" i="1"/>
  <c r="N1014" i="1"/>
  <c r="M1014" i="1"/>
  <c r="L1014" i="1"/>
  <c r="K1014" i="1"/>
  <c r="J1014" i="1"/>
  <c r="I1014" i="1"/>
  <c r="V785" i="1"/>
  <c r="U785" i="1"/>
  <c r="T785" i="1"/>
  <c r="S785" i="1"/>
  <c r="R785" i="1"/>
  <c r="Q785" i="1"/>
  <c r="P785" i="1"/>
  <c r="O785" i="1"/>
  <c r="N785" i="1"/>
  <c r="M785" i="1"/>
  <c r="L785" i="1"/>
  <c r="K785" i="1"/>
  <c r="J785" i="1"/>
  <c r="I785" i="1"/>
  <c r="H785" i="1"/>
  <c r="V784" i="1"/>
  <c r="U784" i="1"/>
  <c r="T784" i="1"/>
  <c r="S784" i="1"/>
  <c r="R784" i="1"/>
  <c r="Q784" i="1"/>
  <c r="P784" i="1"/>
  <c r="O784" i="1"/>
  <c r="N784" i="1"/>
  <c r="M784" i="1"/>
  <c r="L784" i="1"/>
  <c r="K784" i="1"/>
  <c r="J784" i="1"/>
  <c r="I784" i="1"/>
  <c r="H784" i="1"/>
  <c r="V783" i="1"/>
  <c r="U783" i="1"/>
  <c r="T783" i="1"/>
  <c r="S783" i="1"/>
  <c r="R783" i="1"/>
  <c r="Q783" i="1"/>
  <c r="P783" i="1"/>
  <c r="O783" i="1"/>
  <c r="N783" i="1"/>
  <c r="M783" i="1"/>
  <c r="L783" i="1"/>
  <c r="K783" i="1"/>
  <c r="J783" i="1"/>
  <c r="I783" i="1"/>
  <c r="H783" i="1"/>
  <c r="V656" i="1"/>
  <c r="U656" i="1"/>
  <c r="T656" i="1"/>
  <c r="S656" i="1"/>
  <c r="R656" i="1"/>
  <c r="Q656" i="1"/>
  <c r="P656" i="1"/>
  <c r="O656" i="1"/>
  <c r="N656" i="1"/>
  <c r="M656" i="1"/>
  <c r="L656" i="1"/>
  <c r="K656" i="1"/>
  <c r="J656" i="1"/>
  <c r="I656" i="1"/>
  <c r="V655" i="1"/>
  <c r="U655" i="1"/>
  <c r="T655" i="1"/>
  <c r="S655" i="1"/>
  <c r="R655" i="1"/>
  <c r="Q655" i="1"/>
  <c r="P655" i="1"/>
  <c r="O655" i="1"/>
  <c r="N655" i="1"/>
  <c r="M655" i="1"/>
  <c r="L655" i="1"/>
  <c r="K655" i="1"/>
  <c r="J655" i="1"/>
  <c r="I655" i="1"/>
  <c r="V654" i="1"/>
  <c r="U654" i="1"/>
  <c r="T654" i="1"/>
  <c r="S654" i="1"/>
  <c r="R654" i="1"/>
  <c r="Q654" i="1"/>
  <c r="P654" i="1"/>
  <c r="O654" i="1"/>
  <c r="N654" i="1"/>
  <c r="M654" i="1"/>
  <c r="L654" i="1"/>
  <c r="K654" i="1"/>
  <c r="J654" i="1"/>
  <c r="I654" i="1"/>
  <c r="V5" i="1" l="1"/>
  <c r="U5" i="1"/>
  <c r="T5" i="1"/>
  <c r="S5" i="1"/>
  <c r="R5" i="1"/>
  <c r="Q5" i="1"/>
  <c r="P5" i="1"/>
  <c r="O5" i="1"/>
  <c r="N5" i="1"/>
  <c r="M5" i="1"/>
  <c r="L5" i="1"/>
  <c r="K5" i="1"/>
  <c r="J5" i="1"/>
  <c r="I5" i="1"/>
  <c r="H5" i="1"/>
  <c r="V719" i="1" l="1"/>
  <c r="U719" i="1"/>
  <c r="T719" i="1"/>
  <c r="S719" i="1"/>
  <c r="R719" i="1"/>
  <c r="Q719" i="1"/>
  <c r="P719" i="1"/>
  <c r="O719" i="1"/>
  <c r="N719" i="1"/>
  <c r="M719" i="1"/>
  <c r="L719" i="1"/>
  <c r="K719" i="1"/>
  <c r="J719" i="1"/>
  <c r="I719" i="1"/>
  <c r="H719" i="1"/>
  <c r="G719" i="1"/>
  <c r="V718" i="1"/>
  <c r="U718" i="1"/>
  <c r="T718" i="1"/>
  <c r="S718" i="1"/>
  <c r="R718" i="1"/>
  <c r="Q718" i="1"/>
  <c r="P718" i="1"/>
  <c r="O718" i="1"/>
  <c r="N718" i="1"/>
  <c r="M718" i="1"/>
  <c r="L718" i="1"/>
  <c r="K718" i="1"/>
  <c r="J718" i="1"/>
  <c r="I718" i="1"/>
  <c r="H718" i="1"/>
  <c r="G718" i="1"/>
  <c r="P717" i="1"/>
  <c r="V717" i="1" s="1"/>
  <c r="O717" i="1"/>
  <c r="U717" i="1" s="1"/>
  <c r="N717" i="1"/>
  <c r="T717" i="1" s="1"/>
  <c r="M717" i="1"/>
  <c r="S717" i="1" s="1"/>
  <c r="L717" i="1"/>
  <c r="R717" i="1" s="1"/>
  <c r="K717" i="1"/>
  <c r="J717" i="1"/>
  <c r="I717" i="1"/>
  <c r="H717" i="1"/>
  <c r="G717" i="1"/>
  <c r="M716" i="1"/>
  <c r="P716" i="1" s="1"/>
  <c r="S716" i="1" s="1"/>
  <c r="L716" i="1"/>
  <c r="O716" i="1" s="1"/>
  <c r="K716" i="1"/>
  <c r="J716" i="1"/>
  <c r="I716" i="1"/>
  <c r="H716" i="1"/>
  <c r="G716" i="1"/>
  <c r="L715" i="1"/>
  <c r="K715" i="1"/>
  <c r="J715" i="1"/>
  <c r="I715" i="1"/>
  <c r="H715" i="1"/>
  <c r="G715" i="1"/>
  <c r="K714" i="1"/>
  <c r="J714" i="1"/>
  <c r="I714" i="1"/>
  <c r="H714" i="1"/>
  <c r="G714" i="1"/>
  <c r="V712" i="1"/>
  <c r="U712" i="1"/>
  <c r="T712" i="1"/>
  <c r="S712" i="1"/>
  <c r="R712" i="1"/>
  <c r="Q712" i="1"/>
  <c r="P712" i="1"/>
  <c r="O712" i="1"/>
  <c r="N712" i="1"/>
  <c r="M712" i="1"/>
  <c r="L712" i="1"/>
  <c r="K712" i="1"/>
  <c r="J712" i="1"/>
  <c r="I712" i="1"/>
  <c r="H712" i="1"/>
  <c r="G712" i="1"/>
  <c r="V711" i="1"/>
  <c r="U711" i="1"/>
  <c r="T711" i="1"/>
  <c r="S711" i="1"/>
  <c r="R711" i="1"/>
  <c r="Q711" i="1"/>
  <c r="P711" i="1"/>
  <c r="O711" i="1"/>
  <c r="N711" i="1"/>
  <c r="M711" i="1"/>
  <c r="L711" i="1"/>
  <c r="K711" i="1"/>
  <c r="J711" i="1"/>
  <c r="I711" i="1"/>
  <c r="H711" i="1"/>
  <c r="G711" i="1"/>
  <c r="P710" i="1"/>
  <c r="V710" i="1" s="1"/>
  <c r="O710" i="1"/>
  <c r="U710" i="1" s="1"/>
  <c r="N710" i="1"/>
  <c r="T710" i="1" s="1"/>
  <c r="M710" i="1"/>
  <c r="S710" i="1" s="1"/>
  <c r="L710" i="1"/>
  <c r="R710" i="1" s="1"/>
  <c r="K710" i="1"/>
  <c r="J710" i="1"/>
  <c r="I710" i="1"/>
  <c r="H710" i="1"/>
  <c r="G710" i="1"/>
  <c r="M709" i="1"/>
  <c r="P709" i="1" s="1"/>
  <c r="L709" i="1"/>
  <c r="O709" i="1" s="1"/>
  <c r="R709" i="1" s="1"/>
  <c r="K709" i="1"/>
  <c r="J709" i="1"/>
  <c r="I709" i="1"/>
  <c r="H709" i="1"/>
  <c r="G709" i="1"/>
  <c r="L708" i="1"/>
  <c r="K708" i="1"/>
  <c r="J708" i="1"/>
  <c r="I708" i="1"/>
  <c r="H708" i="1"/>
  <c r="G708" i="1"/>
  <c r="K707" i="1"/>
  <c r="J707" i="1"/>
  <c r="I707" i="1"/>
  <c r="H707" i="1"/>
  <c r="G707" i="1"/>
  <c r="V705" i="1"/>
  <c r="U705" i="1"/>
  <c r="T705" i="1"/>
  <c r="S705" i="1"/>
  <c r="R705" i="1"/>
  <c r="Q705" i="1"/>
  <c r="P705" i="1"/>
  <c r="O705" i="1"/>
  <c r="N705" i="1"/>
  <c r="M705" i="1"/>
  <c r="L705" i="1"/>
  <c r="K705" i="1"/>
  <c r="J705" i="1"/>
  <c r="I705" i="1"/>
  <c r="H705" i="1"/>
  <c r="G705" i="1"/>
  <c r="V704" i="1"/>
  <c r="U704" i="1"/>
  <c r="T704" i="1"/>
  <c r="S704" i="1"/>
  <c r="R704" i="1"/>
  <c r="Q704" i="1"/>
  <c r="P704" i="1"/>
  <c r="O704" i="1"/>
  <c r="N704" i="1"/>
  <c r="M704" i="1"/>
  <c r="L704" i="1"/>
  <c r="K704" i="1"/>
  <c r="J704" i="1"/>
  <c r="I704" i="1"/>
  <c r="H704" i="1"/>
  <c r="G704" i="1"/>
  <c r="P703" i="1"/>
  <c r="V703" i="1" s="1"/>
  <c r="O703" i="1"/>
  <c r="U703" i="1" s="1"/>
  <c r="N703" i="1"/>
  <c r="T703" i="1" s="1"/>
  <c r="M703" i="1"/>
  <c r="S703" i="1" s="1"/>
  <c r="L703" i="1"/>
  <c r="R703" i="1" s="1"/>
  <c r="K703" i="1"/>
  <c r="J703" i="1"/>
  <c r="I703" i="1"/>
  <c r="H703" i="1"/>
  <c r="G703" i="1"/>
  <c r="M702" i="1"/>
  <c r="L702" i="1"/>
  <c r="O702" i="1" s="1"/>
  <c r="K702" i="1"/>
  <c r="J702" i="1"/>
  <c r="I702" i="1"/>
  <c r="H702" i="1"/>
  <c r="G702" i="1"/>
  <c r="L701" i="1"/>
  <c r="K701" i="1"/>
  <c r="J701" i="1"/>
  <c r="I701" i="1"/>
  <c r="H701" i="1"/>
  <c r="G701" i="1"/>
  <c r="K700" i="1"/>
  <c r="J700" i="1"/>
  <c r="I700" i="1"/>
  <c r="H700" i="1"/>
  <c r="G700" i="1"/>
  <c r="V698" i="1"/>
  <c r="U698" i="1"/>
  <c r="T698" i="1"/>
  <c r="S698" i="1"/>
  <c r="R698" i="1"/>
  <c r="Q698" i="1"/>
  <c r="P698" i="1"/>
  <c r="O698" i="1"/>
  <c r="N698" i="1"/>
  <c r="M698" i="1"/>
  <c r="L698" i="1"/>
  <c r="K698" i="1"/>
  <c r="J698" i="1"/>
  <c r="I698" i="1"/>
  <c r="H698" i="1"/>
  <c r="G698" i="1"/>
  <c r="V697" i="1"/>
  <c r="U697" i="1"/>
  <c r="T697" i="1"/>
  <c r="S697" i="1"/>
  <c r="R697" i="1"/>
  <c r="Q697" i="1"/>
  <c r="P697" i="1"/>
  <c r="O697" i="1"/>
  <c r="N697" i="1"/>
  <c r="M697" i="1"/>
  <c r="L697" i="1"/>
  <c r="K697" i="1"/>
  <c r="J697" i="1"/>
  <c r="I697" i="1"/>
  <c r="H697" i="1"/>
  <c r="G697" i="1"/>
  <c r="P696" i="1"/>
  <c r="V696" i="1" s="1"/>
  <c r="O696" i="1"/>
  <c r="U696" i="1" s="1"/>
  <c r="N696" i="1"/>
  <c r="T696" i="1" s="1"/>
  <c r="M696" i="1"/>
  <c r="S696" i="1" s="1"/>
  <c r="L696" i="1"/>
  <c r="R696" i="1" s="1"/>
  <c r="K696" i="1"/>
  <c r="J696" i="1"/>
  <c r="I696" i="1"/>
  <c r="H696" i="1"/>
  <c r="G696" i="1"/>
  <c r="M695" i="1"/>
  <c r="P695" i="1" s="1"/>
  <c r="L695" i="1"/>
  <c r="O695" i="1" s="1"/>
  <c r="K695" i="1"/>
  <c r="J695" i="1"/>
  <c r="I695" i="1"/>
  <c r="H695" i="1"/>
  <c r="G695" i="1"/>
  <c r="L694" i="1"/>
  <c r="K694" i="1"/>
  <c r="J694" i="1"/>
  <c r="I694" i="1"/>
  <c r="H694" i="1"/>
  <c r="G694" i="1"/>
  <c r="K693" i="1"/>
  <c r="J693" i="1"/>
  <c r="I693" i="1"/>
  <c r="H693" i="1"/>
  <c r="G693" i="1"/>
  <c r="V691" i="1"/>
  <c r="U691" i="1"/>
  <c r="T691" i="1"/>
  <c r="S691" i="1"/>
  <c r="R691" i="1"/>
  <c r="Q691" i="1"/>
  <c r="P691" i="1"/>
  <c r="O691" i="1"/>
  <c r="N691" i="1"/>
  <c r="M691" i="1"/>
  <c r="L691" i="1"/>
  <c r="K691" i="1"/>
  <c r="J691" i="1"/>
  <c r="I691" i="1"/>
  <c r="H691" i="1"/>
  <c r="G691" i="1"/>
  <c r="V690" i="1"/>
  <c r="U690" i="1"/>
  <c r="T690" i="1"/>
  <c r="S690" i="1"/>
  <c r="R690" i="1"/>
  <c r="Q690" i="1"/>
  <c r="P690" i="1"/>
  <c r="O690" i="1"/>
  <c r="N690" i="1"/>
  <c r="M690" i="1"/>
  <c r="L690" i="1"/>
  <c r="K690" i="1"/>
  <c r="J690" i="1"/>
  <c r="I690" i="1"/>
  <c r="H690" i="1"/>
  <c r="G690" i="1"/>
  <c r="P689" i="1"/>
  <c r="V689" i="1" s="1"/>
  <c r="O689" i="1"/>
  <c r="U689" i="1" s="1"/>
  <c r="N689" i="1"/>
  <c r="T689" i="1" s="1"/>
  <c r="M689" i="1"/>
  <c r="S689" i="1" s="1"/>
  <c r="L689" i="1"/>
  <c r="R689" i="1" s="1"/>
  <c r="K689" i="1"/>
  <c r="J689" i="1"/>
  <c r="I689" i="1"/>
  <c r="H689" i="1"/>
  <c r="G689" i="1"/>
  <c r="M688" i="1"/>
  <c r="L688" i="1"/>
  <c r="K688" i="1"/>
  <c r="J688" i="1"/>
  <c r="I688" i="1"/>
  <c r="H688" i="1"/>
  <c r="G688" i="1"/>
  <c r="L687" i="1"/>
  <c r="K687" i="1"/>
  <c r="J687" i="1"/>
  <c r="I687" i="1"/>
  <c r="H687" i="1"/>
  <c r="G687" i="1"/>
  <c r="K686" i="1"/>
  <c r="J686" i="1"/>
  <c r="I686" i="1"/>
  <c r="H686" i="1"/>
  <c r="G686" i="1"/>
  <c r="V684" i="1"/>
  <c r="U684" i="1"/>
  <c r="T684" i="1"/>
  <c r="S684" i="1"/>
  <c r="R684" i="1"/>
  <c r="Q684" i="1"/>
  <c r="P684" i="1"/>
  <c r="O684" i="1"/>
  <c r="N684" i="1"/>
  <c r="M684" i="1"/>
  <c r="L684" i="1"/>
  <c r="K684" i="1"/>
  <c r="J684" i="1"/>
  <c r="I684" i="1"/>
  <c r="H684" i="1"/>
  <c r="G684" i="1"/>
  <c r="V683" i="1"/>
  <c r="U683" i="1"/>
  <c r="T683" i="1"/>
  <c r="S683" i="1"/>
  <c r="R683" i="1"/>
  <c r="Q683" i="1"/>
  <c r="P683" i="1"/>
  <c r="O683" i="1"/>
  <c r="N683" i="1"/>
  <c r="M683" i="1"/>
  <c r="L683" i="1"/>
  <c r="K683" i="1"/>
  <c r="J683" i="1"/>
  <c r="I683" i="1"/>
  <c r="H683" i="1"/>
  <c r="G683" i="1"/>
  <c r="P682" i="1"/>
  <c r="V682" i="1" s="1"/>
  <c r="O682" i="1"/>
  <c r="U682" i="1" s="1"/>
  <c r="N682" i="1"/>
  <c r="T682" i="1" s="1"/>
  <c r="M682" i="1"/>
  <c r="S682" i="1" s="1"/>
  <c r="L682" i="1"/>
  <c r="R682" i="1" s="1"/>
  <c r="K682" i="1"/>
  <c r="J682" i="1"/>
  <c r="I682" i="1"/>
  <c r="H682" i="1"/>
  <c r="G682" i="1"/>
  <c r="M681" i="1"/>
  <c r="P681" i="1" s="1"/>
  <c r="L681" i="1"/>
  <c r="K681" i="1"/>
  <c r="J681" i="1"/>
  <c r="I681" i="1"/>
  <c r="H681" i="1"/>
  <c r="G681" i="1"/>
  <c r="L680" i="1"/>
  <c r="N680" i="1" s="1"/>
  <c r="K680" i="1"/>
  <c r="J680" i="1"/>
  <c r="I680" i="1"/>
  <c r="H680" i="1"/>
  <c r="G680" i="1"/>
  <c r="K679" i="1"/>
  <c r="J679" i="1"/>
  <c r="I679" i="1"/>
  <c r="H679" i="1"/>
  <c r="G679" i="1"/>
  <c r="W184" i="1"/>
  <c r="V184" i="1"/>
  <c r="U184" i="1"/>
  <c r="T184" i="1"/>
  <c r="S184" i="1"/>
  <c r="R184" i="1"/>
  <c r="Q184" i="1"/>
  <c r="P184" i="1"/>
  <c r="O184" i="1"/>
  <c r="N184" i="1"/>
  <c r="M184" i="1"/>
  <c r="L184" i="1"/>
  <c r="K184" i="1"/>
  <c r="J184" i="1"/>
  <c r="I184" i="1"/>
  <c r="H184" i="1"/>
  <c r="G184" i="1"/>
  <c r="W177" i="1"/>
  <c r="V177" i="1"/>
  <c r="U177" i="1"/>
  <c r="T177" i="1"/>
  <c r="S177" i="1"/>
  <c r="R177" i="1"/>
  <c r="Q177" i="1"/>
  <c r="P177" i="1"/>
  <c r="O177" i="1"/>
  <c r="N177" i="1"/>
  <c r="M177" i="1"/>
  <c r="L177" i="1"/>
  <c r="K177" i="1"/>
  <c r="J177" i="1"/>
  <c r="I177" i="1"/>
  <c r="H177" i="1"/>
  <c r="G177" i="1"/>
  <c r="W170" i="1"/>
  <c r="V170" i="1"/>
  <c r="U170" i="1"/>
  <c r="T170" i="1"/>
  <c r="S170" i="1"/>
  <c r="R170" i="1"/>
  <c r="Q170" i="1"/>
  <c r="P170" i="1"/>
  <c r="O170" i="1"/>
  <c r="N170" i="1"/>
  <c r="M170" i="1"/>
  <c r="L170" i="1"/>
  <c r="K170" i="1"/>
  <c r="J170" i="1"/>
  <c r="I170" i="1"/>
  <c r="H170" i="1"/>
  <c r="G170" i="1"/>
  <c r="W163" i="1"/>
  <c r="V163" i="1"/>
  <c r="U163" i="1"/>
  <c r="T163" i="1"/>
  <c r="S163" i="1"/>
  <c r="R163" i="1"/>
  <c r="Q163" i="1"/>
  <c r="P163" i="1"/>
  <c r="O163" i="1"/>
  <c r="N163" i="1"/>
  <c r="M163" i="1"/>
  <c r="L163" i="1"/>
  <c r="K163" i="1"/>
  <c r="J163" i="1"/>
  <c r="I163" i="1"/>
  <c r="H163" i="1"/>
  <c r="G163" i="1"/>
  <c r="W156" i="1"/>
  <c r="V156" i="1"/>
  <c r="U156" i="1"/>
  <c r="T156" i="1"/>
  <c r="S156" i="1"/>
  <c r="R156" i="1"/>
  <c r="Q156" i="1"/>
  <c r="P156" i="1"/>
  <c r="O156" i="1"/>
  <c r="N156" i="1"/>
  <c r="M156" i="1"/>
  <c r="L156" i="1"/>
  <c r="K156" i="1"/>
  <c r="J156" i="1"/>
  <c r="I156" i="1"/>
  <c r="H156" i="1"/>
  <c r="G156" i="1"/>
  <c r="W149" i="1"/>
  <c r="V149" i="1"/>
  <c r="U149" i="1"/>
  <c r="T149" i="1"/>
  <c r="S149" i="1"/>
  <c r="R149" i="1"/>
  <c r="Q149" i="1"/>
  <c r="P149" i="1"/>
  <c r="O149" i="1"/>
  <c r="N149" i="1"/>
  <c r="M149" i="1"/>
  <c r="L149" i="1"/>
  <c r="K149" i="1"/>
  <c r="J149" i="1"/>
  <c r="I149" i="1"/>
  <c r="H149" i="1"/>
  <c r="G149" i="1"/>
  <c r="I706" i="1" l="1"/>
  <c r="I678" i="1"/>
  <c r="H713" i="1"/>
  <c r="J685" i="1"/>
  <c r="Q689" i="1"/>
  <c r="W689" i="1" s="1"/>
  <c r="W704" i="1"/>
  <c r="W705" i="1"/>
  <c r="M687" i="1"/>
  <c r="O687" i="1" s="1"/>
  <c r="L707" i="1"/>
  <c r="L706" i="1" s="1"/>
  <c r="N681" i="1"/>
  <c r="W718" i="1"/>
  <c r="W719" i="1"/>
  <c r="K692" i="1"/>
  <c r="N695" i="1"/>
  <c r="W697" i="1"/>
  <c r="W698" i="1"/>
  <c r="I685" i="1"/>
  <c r="K685" i="1"/>
  <c r="O688" i="1"/>
  <c r="R688" i="1" s="1"/>
  <c r="U688" i="1" s="1"/>
  <c r="M708" i="1"/>
  <c r="O708" i="1" s="1"/>
  <c r="Q708" i="1" s="1"/>
  <c r="J713" i="1"/>
  <c r="M680" i="1"/>
  <c r="Q682" i="1"/>
  <c r="J692" i="1"/>
  <c r="P702" i="1"/>
  <c r="N687" i="1"/>
  <c r="P687" i="1" s="1"/>
  <c r="R695" i="1"/>
  <c r="U695" i="1" s="1"/>
  <c r="K699" i="1"/>
  <c r="N702" i="1"/>
  <c r="Q702" i="1" s="1"/>
  <c r="W683" i="1"/>
  <c r="W684" i="1"/>
  <c r="N688" i="1"/>
  <c r="N709" i="1"/>
  <c r="L714" i="1"/>
  <c r="S681" i="1"/>
  <c r="V681" i="1" s="1"/>
  <c r="M694" i="1"/>
  <c r="O694" i="1" s="1"/>
  <c r="Q694" i="1" s="1"/>
  <c r="S694" i="1" s="1"/>
  <c r="H699" i="1"/>
  <c r="Q703" i="1"/>
  <c r="W703" i="1" s="1"/>
  <c r="Q710" i="1"/>
  <c r="W710" i="1" s="1"/>
  <c r="Q717" i="1"/>
  <c r="W717" i="1" s="1"/>
  <c r="K678" i="1"/>
  <c r="S695" i="1"/>
  <c r="V695" i="1" s="1"/>
  <c r="J678" i="1"/>
  <c r="W690" i="1"/>
  <c r="W691" i="1"/>
  <c r="Q696" i="1"/>
  <c r="W696" i="1" s="1"/>
  <c r="W711" i="1"/>
  <c r="G706" i="1"/>
  <c r="N716" i="1"/>
  <c r="Q716" i="1" s="1"/>
  <c r="R716" i="1"/>
  <c r="U716" i="1" s="1"/>
  <c r="O680" i="1"/>
  <c r="Q695" i="1"/>
  <c r="T695" i="1" s="1"/>
  <c r="Q709" i="1"/>
  <c r="T709" i="1" s="1"/>
  <c r="W712" i="1"/>
  <c r="P680" i="1"/>
  <c r="R680" i="1" s="1"/>
  <c r="O681" i="1"/>
  <c r="R681" i="1" s="1"/>
  <c r="P688" i="1"/>
  <c r="L700" i="1"/>
  <c r="L699" i="1" s="1"/>
  <c r="R702" i="1"/>
  <c r="U702" i="1" s="1"/>
  <c r="M707" i="1"/>
  <c r="S709" i="1"/>
  <c r="V709" i="1" s="1"/>
  <c r="G713" i="1"/>
  <c r="M715" i="1"/>
  <c r="N715" i="1"/>
  <c r="P715" i="1" s="1"/>
  <c r="Q681" i="1"/>
  <c r="T681" i="1" s="1"/>
  <c r="L686" i="1"/>
  <c r="G699" i="1"/>
  <c r="M701" i="1"/>
  <c r="H706" i="1"/>
  <c r="N708" i="1"/>
  <c r="P708" i="1" s="1"/>
  <c r="U709" i="1"/>
  <c r="I713" i="1"/>
  <c r="V716" i="1"/>
  <c r="L679" i="1"/>
  <c r="L678" i="1" s="1"/>
  <c r="G692" i="1"/>
  <c r="N701" i="1"/>
  <c r="W682" i="1"/>
  <c r="L693" i="1"/>
  <c r="L692" i="1" s="1"/>
  <c r="G685" i="1"/>
  <c r="H692" i="1"/>
  <c r="N694" i="1"/>
  <c r="P694" i="1" s="1"/>
  <c r="I699" i="1"/>
  <c r="J706" i="1"/>
  <c r="K713" i="1"/>
  <c r="G678" i="1"/>
  <c r="H685" i="1"/>
  <c r="I692" i="1"/>
  <c r="J699" i="1"/>
  <c r="K706" i="1"/>
  <c r="H678" i="1"/>
  <c r="M706" i="1" l="1"/>
  <c r="W709" i="1"/>
  <c r="R687" i="1"/>
  <c r="T687" i="1" s="1"/>
  <c r="V687" i="1" s="1"/>
  <c r="T716" i="1"/>
  <c r="W716" i="1" s="1"/>
  <c r="W695" i="1"/>
  <c r="M714" i="1"/>
  <c r="M713" i="1" s="1"/>
  <c r="M679" i="1"/>
  <c r="M678" i="1" s="1"/>
  <c r="R715" i="1"/>
  <c r="T715" i="1" s="1"/>
  <c r="V715" i="1" s="1"/>
  <c r="Q688" i="1"/>
  <c r="T688" i="1" s="1"/>
  <c r="S702" i="1"/>
  <c r="V702" i="1" s="1"/>
  <c r="L713" i="1"/>
  <c r="T680" i="1"/>
  <c r="V680" i="1" s="1"/>
  <c r="S708" i="1"/>
  <c r="U708" i="1" s="1"/>
  <c r="O701" i="1"/>
  <c r="L685" i="1"/>
  <c r="O715" i="1"/>
  <c r="Q715" i="1" s="1"/>
  <c r="S715" i="1" s="1"/>
  <c r="U694" i="1"/>
  <c r="P701" i="1"/>
  <c r="R701" i="1" s="1"/>
  <c r="T701" i="1" s="1"/>
  <c r="T702" i="1"/>
  <c r="U681" i="1"/>
  <c r="M686" i="1"/>
  <c r="R694" i="1"/>
  <c r="T694" i="1" s="1"/>
  <c r="Q680" i="1"/>
  <c r="R708" i="1"/>
  <c r="T708" i="1" s="1"/>
  <c r="V708" i="1" s="1"/>
  <c r="Q687" i="1"/>
  <c r="S687" i="1" s="1"/>
  <c r="M700" i="1"/>
  <c r="N707" i="1"/>
  <c r="N706" i="1" s="1"/>
  <c r="M693" i="1"/>
  <c r="N693" i="1" s="1"/>
  <c r="N692" i="1" s="1"/>
  <c r="S688" i="1"/>
  <c r="W681" i="1"/>
  <c r="N714" i="1" l="1"/>
  <c r="W702" i="1"/>
  <c r="V701" i="1"/>
  <c r="N679" i="1"/>
  <c r="M692" i="1"/>
  <c r="O693" i="1"/>
  <c r="O692" i="1" s="1"/>
  <c r="U715" i="1"/>
  <c r="W715" i="1" s="1"/>
  <c r="M699" i="1"/>
  <c r="N700" i="1"/>
  <c r="M685" i="1"/>
  <c r="N686" i="1"/>
  <c r="Q701" i="1"/>
  <c r="S701" i="1" s="1"/>
  <c r="W708" i="1"/>
  <c r="V688" i="1"/>
  <c r="W688" i="1" s="1"/>
  <c r="O707" i="1"/>
  <c r="S680" i="1"/>
  <c r="U680" i="1" s="1"/>
  <c r="W680" i="1" s="1"/>
  <c r="U687" i="1"/>
  <c r="W687" i="1" s="1"/>
  <c r="V694" i="1"/>
  <c r="W694" i="1" s="1"/>
  <c r="P693" i="1" l="1"/>
  <c r="P692" i="1" s="1"/>
  <c r="N678" i="1"/>
  <c r="O679" i="1"/>
  <c r="N713" i="1"/>
  <c r="O714" i="1"/>
  <c r="U701" i="1"/>
  <c r="W701" i="1" s="1"/>
  <c r="O706" i="1"/>
  <c r="P707" i="1"/>
  <c r="Q707" i="1" s="1"/>
  <c r="N685" i="1"/>
  <c r="O686" i="1"/>
  <c r="N699" i="1"/>
  <c r="O700" i="1"/>
  <c r="P700" i="1" s="1"/>
  <c r="P699" i="1" s="1"/>
  <c r="Q693" i="1" l="1"/>
  <c r="R693" i="1" s="1"/>
  <c r="R692" i="1" s="1"/>
  <c r="O713" i="1"/>
  <c r="P714" i="1"/>
  <c r="O678" i="1"/>
  <c r="P679" i="1"/>
  <c r="Q706" i="1"/>
  <c r="Q692" i="1"/>
  <c r="O685" i="1"/>
  <c r="P706" i="1"/>
  <c r="R707" i="1"/>
  <c r="R706" i="1" s="1"/>
  <c r="O699" i="1"/>
  <c r="Q700" i="1"/>
  <c r="Q699" i="1" s="1"/>
  <c r="P686" i="1"/>
  <c r="S693" i="1" l="1"/>
  <c r="S692" i="1" s="1"/>
  <c r="P678" i="1"/>
  <c r="P713" i="1"/>
  <c r="Q679" i="1"/>
  <c r="S707" i="1"/>
  <c r="S706" i="1" s="1"/>
  <c r="Q714" i="1"/>
  <c r="Q713" i="1" s="1"/>
  <c r="P685" i="1"/>
  <c r="Q686" i="1"/>
  <c r="Q685" i="1" s="1"/>
  <c r="R700" i="1"/>
  <c r="T693" i="1" l="1"/>
  <c r="Q678" i="1"/>
  <c r="R686" i="1"/>
  <c r="S686" i="1" s="1"/>
  <c r="T707" i="1"/>
  <c r="T706" i="1" s="1"/>
  <c r="R679" i="1"/>
  <c r="R678" i="1" s="1"/>
  <c r="R714" i="1"/>
  <c r="R713" i="1" s="1"/>
  <c r="R699" i="1"/>
  <c r="T692" i="1"/>
  <c r="U693" i="1"/>
  <c r="S700" i="1"/>
  <c r="S699" i="1" s="1"/>
  <c r="R685" i="1" l="1"/>
  <c r="S679" i="1"/>
  <c r="T679" i="1" s="1"/>
  <c r="T678" i="1" s="1"/>
  <c r="S714" i="1"/>
  <c r="S713" i="1" s="1"/>
  <c r="T700" i="1"/>
  <c r="T699" i="1" s="1"/>
  <c r="U707" i="1"/>
  <c r="U706" i="1" s="1"/>
  <c r="S685" i="1"/>
  <c r="T686" i="1"/>
  <c r="U692" i="1"/>
  <c r="V693" i="1"/>
  <c r="V707" i="1" l="1"/>
  <c r="V706" i="1" s="1"/>
  <c r="T714" i="1"/>
  <c r="T713" i="1" s="1"/>
  <c r="U679" i="1"/>
  <c r="U678" i="1" s="1"/>
  <c r="S678" i="1"/>
  <c r="U700" i="1"/>
  <c r="U699" i="1" s="1"/>
  <c r="T685" i="1"/>
  <c r="U686" i="1"/>
  <c r="V692" i="1"/>
  <c r="W693" i="1"/>
  <c r="W692" i="1" s="1"/>
  <c r="W707" i="1" l="1"/>
  <c r="W706" i="1" s="1"/>
  <c r="U714" i="1"/>
  <c r="U713" i="1" s="1"/>
  <c r="V700" i="1"/>
  <c r="V699" i="1" s="1"/>
  <c r="V679" i="1"/>
  <c r="V678" i="1" s="1"/>
  <c r="U685" i="1"/>
  <c r="V686" i="1"/>
  <c r="V714" i="1" l="1"/>
  <c r="V713" i="1" s="1"/>
  <c r="W700" i="1"/>
  <c r="W699" i="1" s="1"/>
  <c r="W679" i="1"/>
  <c r="W678" i="1" s="1"/>
  <c r="V685" i="1"/>
  <c r="W686" i="1"/>
  <c r="W685" i="1" s="1"/>
  <c r="W714" i="1" l="1"/>
  <c r="W713" i="1" s="1"/>
  <c r="G142" i="1"/>
  <c r="G191" i="1"/>
  <c r="G195" i="1"/>
  <c r="G199" i="1"/>
  <c r="G204" i="1"/>
  <c r="G206" i="1"/>
  <c r="G210" i="1"/>
  <c r="G215" i="1"/>
  <c r="G219" i="1"/>
  <c r="G223" i="1"/>
  <c r="G230" i="1"/>
  <c r="G10" i="1"/>
  <c r="G13" i="1"/>
  <c r="G18" i="1"/>
  <c r="G23" i="1"/>
  <c r="G28" i="1"/>
  <c r="G31" i="1"/>
  <c r="G34" i="1"/>
  <c r="G37" i="1"/>
  <c r="G41" i="1"/>
  <c r="G44" i="1"/>
  <c r="G48" i="1"/>
  <c r="G51" i="1"/>
  <c r="G55" i="1"/>
  <c r="G58" i="1"/>
  <c r="G61" i="1"/>
  <c r="G64" i="1"/>
  <c r="G66" i="1"/>
  <c r="G70" i="1"/>
  <c r="G75" i="1"/>
  <c r="G80" i="1"/>
  <c r="G83" i="1"/>
  <c r="G87" i="1"/>
  <c r="G92" i="1"/>
  <c r="G95" i="1"/>
  <c r="G98" i="1"/>
  <c r="G102" i="1"/>
  <c r="G106" i="1"/>
  <c r="G109" i="1"/>
  <c r="V633" i="1" l="1"/>
  <c r="U633" i="1"/>
  <c r="T633" i="1"/>
  <c r="S633" i="1"/>
  <c r="R633" i="1"/>
  <c r="Q633" i="1"/>
  <c r="P633" i="1"/>
  <c r="O633" i="1"/>
  <c r="N633" i="1"/>
  <c r="M633" i="1"/>
  <c r="L633" i="1"/>
  <c r="K633" i="1"/>
  <c r="J633" i="1"/>
  <c r="I633" i="1"/>
  <c r="H633" i="1"/>
  <c r="V632" i="1"/>
  <c r="U632" i="1"/>
  <c r="T632" i="1"/>
  <c r="S632" i="1"/>
  <c r="R632" i="1"/>
  <c r="Q632" i="1"/>
  <c r="P632" i="1"/>
  <c r="O632" i="1"/>
  <c r="N632" i="1"/>
  <c r="M632" i="1"/>
  <c r="L632" i="1"/>
  <c r="K632" i="1"/>
  <c r="J632" i="1"/>
  <c r="I632" i="1"/>
  <c r="H632" i="1"/>
  <c r="G672" i="1" l="1"/>
  <c r="H672" i="1"/>
  <c r="G673" i="1"/>
  <c r="H673" i="1"/>
  <c r="I673" i="1" s="1"/>
  <c r="G674" i="1"/>
  <c r="H674" i="1"/>
  <c r="G675" i="1"/>
  <c r="H675" i="1"/>
  <c r="G676" i="1"/>
  <c r="H676" i="1"/>
  <c r="G677" i="1"/>
  <c r="H677" i="1"/>
  <c r="I677" i="1" s="1"/>
  <c r="G649" i="1"/>
  <c r="H649" i="1"/>
  <c r="I649" i="1"/>
  <c r="J649" i="1"/>
  <c r="K649" i="1"/>
  <c r="L649" i="1"/>
  <c r="M649" i="1"/>
  <c r="N649" i="1"/>
  <c r="O649" i="1"/>
  <c r="P649" i="1"/>
  <c r="Q649" i="1"/>
  <c r="R649" i="1"/>
  <c r="S649" i="1"/>
  <c r="T649" i="1"/>
  <c r="U649" i="1"/>
  <c r="V649" i="1"/>
  <c r="J677" i="1" l="1"/>
  <c r="K677" i="1" s="1"/>
  <c r="I676" i="1"/>
  <c r="I675" i="1"/>
  <c r="I674" i="1"/>
  <c r="J673" i="1"/>
  <c r="I672" i="1"/>
  <c r="J672" i="1" s="1"/>
  <c r="W649" i="1"/>
  <c r="J674" i="1" l="1"/>
  <c r="K674" i="1" s="1"/>
  <c r="K672" i="1"/>
  <c r="K673" i="1"/>
  <c r="L673" i="1" s="1"/>
  <c r="J675" i="1"/>
  <c r="L677" i="1"/>
  <c r="J676" i="1"/>
  <c r="K675" i="1" l="1"/>
  <c r="L672" i="1"/>
  <c r="K676" i="1"/>
  <c r="L676" i="1" s="1"/>
  <c r="M677" i="1"/>
  <c r="M673" i="1"/>
  <c r="L674" i="1"/>
  <c r="M674" i="1" s="1"/>
  <c r="N677" i="1" l="1"/>
  <c r="L675" i="1"/>
  <c r="N674" i="1"/>
  <c r="O674" i="1" s="1"/>
  <c r="N673" i="1"/>
  <c r="O673" i="1" s="1"/>
  <c r="P673" i="1" s="1"/>
  <c r="M672" i="1"/>
  <c r="M676" i="1"/>
  <c r="P674" i="1" l="1"/>
  <c r="M675" i="1"/>
  <c r="N675" i="1" s="1"/>
  <c r="N672" i="1"/>
  <c r="O672" i="1" s="1"/>
  <c r="N676" i="1"/>
  <c r="O676" i="1" s="1"/>
  <c r="P676" i="1" s="1"/>
  <c r="O677" i="1"/>
  <c r="Q673" i="1"/>
  <c r="R673" i="1" s="1"/>
  <c r="O675" i="1" l="1"/>
  <c r="P675" i="1" s="1"/>
  <c r="Q674" i="1"/>
  <c r="S673" i="1"/>
  <c r="T673" i="1" s="1"/>
  <c r="U673" i="1" s="1"/>
  <c r="V673" i="1" s="1"/>
  <c r="Q676" i="1"/>
  <c r="R676" i="1" s="1"/>
  <c r="P672" i="1"/>
  <c r="P677" i="1"/>
  <c r="Q677" i="1" s="1"/>
  <c r="R674" i="1" l="1"/>
  <c r="R677" i="1"/>
  <c r="S677" i="1" s="1"/>
  <c r="T677" i="1" s="1"/>
  <c r="U677" i="1" s="1"/>
  <c r="V677" i="1" s="1"/>
  <c r="W677" i="1" s="1"/>
  <c r="Q672" i="1"/>
  <c r="R672" i="1" s="1"/>
  <c r="S672" i="1" s="1"/>
  <c r="T672" i="1" s="1"/>
  <c r="U672" i="1" s="1"/>
  <c r="V672" i="1" s="1"/>
  <c r="W672" i="1" s="1"/>
  <c r="W673" i="1"/>
  <c r="Q675" i="1"/>
  <c r="S676" i="1"/>
  <c r="T676" i="1" s="1"/>
  <c r="U676" i="1" s="1"/>
  <c r="V676" i="1" s="1"/>
  <c r="W676" i="1" s="1"/>
  <c r="S674" i="1" l="1"/>
  <c r="T674" i="1" s="1"/>
  <c r="U674" i="1" s="1"/>
  <c r="V674" i="1" s="1"/>
  <c r="W674" i="1" s="1"/>
  <c r="R675" i="1"/>
  <c r="S675" i="1" s="1"/>
  <c r="T675" i="1" s="1"/>
  <c r="U675" i="1" s="1"/>
  <c r="V675" i="1" s="1"/>
  <c r="W675" i="1" s="1"/>
  <c r="K741" i="1" l="1"/>
  <c r="J741" i="1"/>
  <c r="I741" i="1"/>
  <c r="H741" i="1"/>
  <c r="K740" i="1"/>
  <c r="J740" i="1"/>
  <c r="I740" i="1"/>
  <c r="H740" i="1"/>
  <c r="K737" i="1"/>
  <c r="J737" i="1"/>
  <c r="I737" i="1"/>
  <c r="H737" i="1"/>
  <c r="K736" i="1"/>
  <c r="J736" i="1"/>
  <c r="I736" i="1"/>
  <c r="H736" i="1"/>
  <c r="V734" i="1" l="1"/>
  <c r="V733" i="1" s="1"/>
  <c r="U734" i="1"/>
  <c r="U733" i="1" s="1"/>
  <c r="T734" i="1"/>
  <c r="T733" i="1" s="1"/>
  <c r="S734" i="1"/>
  <c r="S733" i="1" s="1"/>
  <c r="R734" i="1"/>
  <c r="R733" i="1" s="1"/>
  <c r="Q734" i="1"/>
  <c r="Q733" i="1" s="1"/>
  <c r="P734" i="1"/>
  <c r="P733" i="1" s="1"/>
  <c r="O734" i="1"/>
  <c r="O733" i="1" s="1"/>
  <c r="N734" i="1"/>
  <c r="N733" i="1" s="1"/>
  <c r="M734" i="1"/>
  <c r="M733" i="1" s="1"/>
  <c r="L734" i="1"/>
  <c r="L733" i="1" s="1"/>
  <c r="K734" i="1"/>
  <c r="K733" i="1" s="1"/>
  <c r="J734" i="1"/>
  <c r="J733" i="1" s="1"/>
  <c r="I734" i="1"/>
  <c r="I733" i="1" s="1"/>
  <c r="H734" i="1"/>
  <c r="H733" i="1" s="1"/>
  <c r="G734" i="1"/>
  <c r="W206" i="1"/>
  <c r="V206" i="1"/>
  <c r="U206" i="1"/>
  <c r="T206" i="1"/>
  <c r="S206" i="1"/>
  <c r="R206" i="1"/>
  <c r="Q206" i="1"/>
  <c r="P206" i="1"/>
  <c r="O206" i="1"/>
  <c r="N206" i="1"/>
  <c r="M206" i="1"/>
  <c r="L206" i="1"/>
  <c r="K206" i="1"/>
  <c r="J206" i="1"/>
  <c r="I206" i="1"/>
  <c r="H206" i="1"/>
  <c r="W204" i="1"/>
  <c r="V204" i="1"/>
  <c r="U204" i="1"/>
  <c r="T204" i="1"/>
  <c r="S204" i="1"/>
  <c r="R204" i="1"/>
  <c r="Q204" i="1"/>
  <c r="P204" i="1"/>
  <c r="O204" i="1"/>
  <c r="N204" i="1"/>
  <c r="M204" i="1"/>
  <c r="L204" i="1"/>
  <c r="K204" i="1"/>
  <c r="J204" i="1"/>
  <c r="I204" i="1"/>
  <c r="H204" i="1"/>
  <c r="W734" i="1" l="1"/>
  <c r="W733" i="1" s="1"/>
  <c r="G733" i="1"/>
  <c r="V738" i="1" l="1"/>
  <c r="U738" i="1"/>
  <c r="T738" i="1"/>
  <c r="S738" i="1"/>
  <c r="R738" i="1"/>
  <c r="Q738" i="1"/>
  <c r="P738" i="1"/>
  <c r="O738" i="1"/>
  <c r="N738" i="1"/>
  <c r="M738" i="1"/>
  <c r="L738" i="1"/>
  <c r="K738" i="1"/>
  <c r="K735" i="1" s="1"/>
  <c r="J738" i="1"/>
  <c r="J735" i="1" s="1"/>
  <c r="I738" i="1"/>
  <c r="I735" i="1" s="1"/>
  <c r="H738" i="1"/>
  <c r="H735" i="1" s="1"/>
  <c r="G738" i="1"/>
  <c r="G737" i="1"/>
  <c r="G736" i="1"/>
  <c r="G735" i="1" l="1"/>
  <c r="W738" i="1"/>
  <c r="L736" i="1"/>
  <c r="L737" i="1"/>
  <c r="L735" i="1" l="1"/>
  <c r="M737" i="1"/>
  <c r="M736" i="1"/>
  <c r="M735" i="1" l="1"/>
  <c r="N737" i="1"/>
  <c r="N736" i="1"/>
  <c r="N735" i="1" l="1"/>
  <c r="O736" i="1"/>
  <c r="O737" i="1"/>
  <c r="O735" i="1" l="1"/>
  <c r="P736" i="1"/>
  <c r="P737" i="1"/>
  <c r="Q737" i="1" s="1"/>
  <c r="P735" i="1" l="1"/>
  <c r="Q736" i="1"/>
  <c r="Q735" i="1" s="1"/>
  <c r="R737" i="1"/>
  <c r="S737" i="1" s="1"/>
  <c r="R736" i="1" l="1"/>
  <c r="R735" i="1" s="1"/>
  <c r="T737" i="1"/>
  <c r="S736" i="1" l="1"/>
  <c r="S735" i="1" s="1"/>
  <c r="U737" i="1"/>
  <c r="T736" i="1" l="1"/>
  <c r="T735" i="1" s="1"/>
  <c r="V737" i="1"/>
  <c r="U736" i="1" l="1"/>
  <c r="U735" i="1" s="1"/>
  <c r="W737" i="1"/>
  <c r="V736" i="1" l="1"/>
  <c r="V735" i="1" s="1"/>
  <c r="W736" i="1" l="1"/>
  <c r="W735" i="1" s="1"/>
  <c r="G732" i="1"/>
  <c r="H732" i="1" s="1"/>
  <c r="G726" i="1"/>
  <c r="H726" i="1" s="1"/>
  <c r="G727" i="1"/>
  <c r="H727" i="1" s="1"/>
  <c r="I732" i="1" l="1"/>
  <c r="I727" i="1"/>
  <c r="I726" i="1"/>
  <c r="J732" i="1" l="1"/>
  <c r="K732" i="1" s="1"/>
  <c r="J727" i="1"/>
  <c r="J726" i="1"/>
  <c r="K727" i="1" l="1"/>
  <c r="L727" i="1" s="1"/>
  <c r="L732" i="1"/>
  <c r="M732" i="1" s="1"/>
  <c r="K726" i="1"/>
  <c r="M727" i="1" l="1"/>
  <c r="N727" i="1" s="1"/>
  <c r="N732" i="1"/>
  <c r="O732" i="1" s="1"/>
  <c r="L726" i="1"/>
  <c r="P732" i="1" l="1"/>
  <c r="M726" i="1"/>
  <c r="O727" i="1"/>
  <c r="Q732" i="1" l="1"/>
  <c r="P727" i="1"/>
  <c r="Q727" i="1" s="1"/>
  <c r="N726" i="1"/>
  <c r="L740" i="1"/>
  <c r="M740" i="1" s="1"/>
  <c r="R732" i="1" l="1"/>
  <c r="R727" i="1"/>
  <c r="O726" i="1"/>
  <c r="S732" i="1" l="1"/>
  <c r="S727" i="1"/>
  <c r="P726" i="1"/>
  <c r="N740" i="1"/>
  <c r="O740" i="1" s="1"/>
  <c r="T732" i="1" l="1"/>
  <c r="Q726" i="1"/>
  <c r="T727" i="1"/>
  <c r="P740" i="1"/>
  <c r="U732" i="1" l="1"/>
  <c r="U727" i="1"/>
  <c r="R726" i="1"/>
  <c r="Q740" i="1"/>
  <c r="R740" i="1" s="1"/>
  <c r="S740" i="1" s="1"/>
  <c r="T740" i="1" s="1"/>
  <c r="V732" i="1" l="1"/>
  <c r="S726" i="1"/>
  <c r="V727" i="1"/>
  <c r="U740" i="1"/>
  <c r="V740" i="1" s="1"/>
  <c r="W732" i="1" l="1"/>
  <c r="W727" i="1"/>
  <c r="T726" i="1"/>
  <c r="G1053" i="1"/>
  <c r="L1053" i="1"/>
  <c r="V1050" i="1"/>
  <c r="U1050" i="1"/>
  <c r="T1050" i="1"/>
  <c r="S1050" i="1"/>
  <c r="R1050" i="1"/>
  <c r="Q1050" i="1"/>
  <c r="P1050" i="1"/>
  <c r="O1050" i="1"/>
  <c r="N1050" i="1"/>
  <c r="M1050" i="1"/>
  <c r="L1050" i="1"/>
  <c r="K1050" i="1"/>
  <c r="J1050" i="1"/>
  <c r="I1050" i="1"/>
  <c r="H1050" i="1"/>
  <c r="G1050" i="1"/>
  <c r="V1049" i="1"/>
  <c r="U1049" i="1"/>
  <c r="T1049" i="1"/>
  <c r="S1049" i="1"/>
  <c r="R1049" i="1"/>
  <c r="Q1049" i="1"/>
  <c r="P1049" i="1"/>
  <c r="O1049" i="1"/>
  <c r="N1049" i="1"/>
  <c r="M1049" i="1"/>
  <c r="L1049" i="1"/>
  <c r="K1049" i="1"/>
  <c r="J1049" i="1"/>
  <c r="I1049" i="1"/>
  <c r="H1049" i="1"/>
  <c r="G1049" i="1"/>
  <c r="V1048" i="1"/>
  <c r="U1048" i="1"/>
  <c r="T1048" i="1"/>
  <c r="S1048" i="1"/>
  <c r="R1048" i="1"/>
  <c r="Q1048" i="1"/>
  <c r="P1048" i="1"/>
  <c r="O1048" i="1"/>
  <c r="N1048" i="1"/>
  <c r="M1048" i="1"/>
  <c r="L1048" i="1"/>
  <c r="K1048" i="1"/>
  <c r="J1048" i="1"/>
  <c r="I1048" i="1"/>
  <c r="H1048" i="1"/>
  <c r="G1048" i="1"/>
  <c r="V1047" i="1"/>
  <c r="U1047" i="1"/>
  <c r="T1047" i="1"/>
  <c r="S1047" i="1"/>
  <c r="R1047" i="1"/>
  <c r="Q1047" i="1"/>
  <c r="P1047" i="1"/>
  <c r="O1047" i="1"/>
  <c r="N1047" i="1"/>
  <c r="M1047" i="1"/>
  <c r="L1047" i="1"/>
  <c r="K1047" i="1"/>
  <c r="J1047" i="1"/>
  <c r="I1047" i="1"/>
  <c r="H1047" i="1"/>
  <c r="G1047" i="1"/>
  <c r="V1046" i="1"/>
  <c r="U1046" i="1"/>
  <c r="T1046" i="1"/>
  <c r="S1046" i="1"/>
  <c r="R1046" i="1"/>
  <c r="Q1046" i="1"/>
  <c r="P1046" i="1"/>
  <c r="O1046" i="1"/>
  <c r="N1046" i="1"/>
  <c r="M1046" i="1"/>
  <c r="L1046" i="1"/>
  <c r="K1046" i="1"/>
  <c r="J1046" i="1"/>
  <c r="I1046" i="1"/>
  <c r="H1046" i="1"/>
  <c r="G1046" i="1"/>
  <c r="V1044" i="1"/>
  <c r="U1044" i="1"/>
  <c r="T1044" i="1"/>
  <c r="S1044" i="1"/>
  <c r="R1044" i="1"/>
  <c r="Q1044" i="1"/>
  <c r="P1044" i="1"/>
  <c r="O1044" i="1"/>
  <c r="N1044" i="1"/>
  <c r="M1044" i="1"/>
  <c r="L1044" i="1"/>
  <c r="K1044" i="1"/>
  <c r="J1044" i="1"/>
  <c r="I1044" i="1"/>
  <c r="H1044" i="1"/>
  <c r="G1044" i="1"/>
  <c r="V1043" i="1"/>
  <c r="U1043" i="1"/>
  <c r="T1043" i="1"/>
  <c r="S1043" i="1"/>
  <c r="R1043" i="1"/>
  <c r="Q1043" i="1"/>
  <c r="P1043" i="1"/>
  <c r="O1043" i="1"/>
  <c r="N1043" i="1"/>
  <c r="M1043" i="1"/>
  <c r="L1043" i="1"/>
  <c r="K1043" i="1"/>
  <c r="J1043" i="1"/>
  <c r="I1043" i="1"/>
  <c r="H1043" i="1"/>
  <c r="G1043" i="1"/>
  <c r="V1042" i="1"/>
  <c r="U1042" i="1"/>
  <c r="T1042" i="1"/>
  <c r="S1042" i="1"/>
  <c r="R1042" i="1"/>
  <c r="Q1042" i="1"/>
  <c r="P1042" i="1"/>
  <c r="O1042" i="1"/>
  <c r="N1042" i="1"/>
  <c r="M1042" i="1"/>
  <c r="L1042" i="1"/>
  <c r="K1042" i="1"/>
  <c r="J1042" i="1"/>
  <c r="I1042" i="1"/>
  <c r="H1042" i="1"/>
  <c r="G1042" i="1"/>
  <c r="V1041" i="1"/>
  <c r="U1041" i="1"/>
  <c r="T1041" i="1"/>
  <c r="S1041" i="1"/>
  <c r="R1041" i="1"/>
  <c r="Q1041" i="1"/>
  <c r="P1041" i="1"/>
  <c r="O1041" i="1"/>
  <c r="N1041" i="1"/>
  <c r="M1041" i="1"/>
  <c r="L1041" i="1"/>
  <c r="K1041" i="1"/>
  <c r="J1041" i="1"/>
  <c r="I1041" i="1"/>
  <c r="H1041" i="1"/>
  <c r="G1041" i="1"/>
  <c r="V1040" i="1"/>
  <c r="U1040" i="1"/>
  <c r="T1040" i="1"/>
  <c r="S1040" i="1"/>
  <c r="R1040" i="1"/>
  <c r="Q1040" i="1"/>
  <c r="P1040" i="1"/>
  <c r="O1040" i="1"/>
  <c r="N1040" i="1"/>
  <c r="M1040" i="1"/>
  <c r="L1040" i="1"/>
  <c r="K1040" i="1"/>
  <c r="J1040" i="1"/>
  <c r="I1040" i="1"/>
  <c r="H1040" i="1"/>
  <c r="G1040" i="1"/>
  <c r="V1038" i="1"/>
  <c r="U1038" i="1"/>
  <c r="T1038" i="1"/>
  <c r="S1038" i="1"/>
  <c r="R1038" i="1"/>
  <c r="Q1038" i="1"/>
  <c r="P1038" i="1"/>
  <c r="O1038" i="1"/>
  <c r="N1038" i="1"/>
  <c r="M1038" i="1"/>
  <c r="L1038" i="1"/>
  <c r="K1038" i="1"/>
  <c r="J1038" i="1"/>
  <c r="I1038" i="1"/>
  <c r="H1038" i="1"/>
  <c r="G1038" i="1"/>
  <c r="V1037" i="1"/>
  <c r="U1037" i="1"/>
  <c r="T1037" i="1"/>
  <c r="S1037" i="1"/>
  <c r="R1037" i="1"/>
  <c r="Q1037" i="1"/>
  <c r="P1037" i="1"/>
  <c r="O1037" i="1"/>
  <c r="N1037" i="1"/>
  <c r="M1037" i="1"/>
  <c r="L1037" i="1"/>
  <c r="K1037" i="1"/>
  <c r="J1037" i="1"/>
  <c r="I1037" i="1"/>
  <c r="H1037" i="1"/>
  <c r="G1037" i="1"/>
  <c r="V1035" i="1"/>
  <c r="U1035" i="1"/>
  <c r="T1035" i="1"/>
  <c r="S1035" i="1"/>
  <c r="R1035" i="1"/>
  <c r="Q1035" i="1"/>
  <c r="P1035" i="1"/>
  <c r="O1035" i="1"/>
  <c r="N1035" i="1"/>
  <c r="M1035" i="1"/>
  <c r="L1035" i="1"/>
  <c r="K1035" i="1"/>
  <c r="J1035" i="1"/>
  <c r="I1035" i="1"/>
  <c r="H1035" i="1"/>
  <c r="G1035" i="1"/>
  <c r="V1034" i="1"/>
  <c r="U1034" i="1"/>
  <c r="T1034" i="1"/>
  <c r="S1034" i="1"/>
  <c r="R1034" i="1"/>
  <c r="Q1034" i="1"/>
  <c r="P1034" i="1"/>
  <c r="O1034" i="1"/>
  <c r="N1034" i="1"/>
  <c r="M1034" i="1"/>
  <c r="L1034" i="1"/>
  <c r="K1034" i="1"/>
  <c r="J1034" i="1"/>
  <c r="I1034" i="1"/>
  <c r="H1034" i="1"/>
  <c r="G1034" i="1"/>
  <c r="V1033" i="1"/>
  <c r="U1033" i="1"/>
  <c r="T1033" i="1"/>
  <c r="S1033" i="1"/>
  <c r="R1033" i="1"/>
  <c r="Q1033" i="1"/>
  <c r="P1033" i="1"/>
  <c r="O1033" i="1"/>
  <c r="N1033" i="1"/>
  <c r="M1033" i="1"/>
  <c r="L1033" i="1"/>
  <c r="K1033" i="1"/>
  <c r="J1033" i="1"/>
  <c r="I1033" i="1"/>
  <c r="H1033" i="1"/>
  <c r="G1033" i="1"/>
  <c r="V1032" i="1"/>
  <c r="U1032" i="1"/>
  <c r="T1032" i="1"/>
  <c r="S1032" i="1"/>
  <c r="R1032" i="1"/>
  <c r="Q1032" i="1"/>
  <c r="P1032" i="1"/>
  <c r="O1032" i="1"/>
  <c r="N1032" i="1"/>
  <c r="M1032" i="1"/>
  <c r="L1032" i="1"/>
  <c r="K1032" i="1"/>
  <c r="J1032" i="1"/>
  <c r="I1032" i="1"/>
  <c r="H1032" i="1"/>
  <c r="G1032" i="1"/>
  <c r="V1030" i="1"/>
  <c r="U1030" i="1"/>
  <c r="T1030" i="1"/>
  <c r="S1030" i="1"/>
  <c r="R1030" i="1"/>
  <c r="Q1030" i="1"/>
  <c r="P1030" i="1"/>
  <c r="O1030" i="1"/>
  <c r="N1030" i="1"/>
  <c r="M1030" i="1"/>
  <c r="L1030" i="1"/>
  <c r="K1030" i="1"/>
  <c r="J1030" i="1"/>
  <c r="I1030" i="1"/>
  <c r="H1030" i="1"/>
  <c r="G1030" i="1"/>
  <c r="V1029" i="1"/>
  <c r="U1029" i="1"/>
  <c r="T1029" i="1"/>
  <c r="S1029" i="1"/>
  <c r="R1029" i="1"/>
  <c r="Q1029" i="1"/>
  <c r="P1029" i="1"/>
  <c r="O1029" i="1"/>
  <c r="N1029" i="1"/>
  <c r="M1029" i="1"/>
  <c r="L1029" i="1"/>
  <c r="K1029" i="1"/>
  <c r="J1029" i="1"/>
  <c r="I1029" i="1"/>
  <c r="H1029" i="1"/>
  <c r="G1029" i="1"/>
  <c r="V1028" i="1"/>
  <c r="U1028" i="1"/>
  <c r="T1028" i="1"/>
  <c r="S1028" i="1"/>
  <c r="R1028" i="1"/>
  <c r="Q1028" i="1"/>
  <c r="P1028" i="1"/>
  <c r="O1028" i="1"/>
  <c r="N1028" i="1"/>
  <c r="M1028" i="1"/>
  <c r="L1028" i="1"/>
  <c r="K1028" i="1"/>
  <c r="J1028" i="1"/>
  <c r="I1028" i="1"/>
  <c r="H1028" i="1"/>
  <c r="G1028" i="1"/>
  <c r="V1027" i="1"/>
  <c r="U1027" i="1"/>
  <c r="T1027" i="1"/>
  <c r="S1027" i="1"/>
  <c r="R1027" i="1"/>
  <c r="Q1027" i="1"/>
  <c r="P1027" i="1"/>
  <c r="O1027" i="1"/>
  <c r="N1027" i="1"/>
  <c r="M1027" i="1"/>
  <c r="L1027" i="1"/>
  <c r="K1027" i="1"/>
  <c r="J1027" i="1"/>
  <c r="I1027" i="1"/>
  <c r="H1027" i="1"/>
  <c r="G1027" i="1"/>
  <c r="G1022" i="1"/>
  <c r="U726" i="1" l="1"/>
  <c r="W1048" i="1"/>
  <c r="W1028" i="1"/>
  <c r="W1029" i="1"/>
  <c r="W1030" i="1"/>
  <c r="W1032" i="1"/>
  <c r="W1033" i="1"/>
  <c r="W1034" i="1"/>
  <c r="W1035" i="1"/>
  <c r="W1037" i="1"/>
  <c r="W1038" i="1"/>
  <c r="W1040" i="1"/>
  <c r="W1046" i="1"/>
  <c r="W1047" i="1"/>
  <c r="W1049" i="1"/>
  <c r="W1050" i="1"/>
  <c r="W1041" i="1"/>
  <c r="W1042" i="1"/>
  <c r="W1043" i="1"/>
  <c r="W1044" i="1"/>
  <c r="W1027" i="1"/>
  <c r="V726" i="1" l="1"/>
  <c r="W287" i="1"/>
  <c r="V287" i="1"/>
  <c r="U287" i="1"/>
  <c r="T287" i="1"/>
  <c r="S287" i="1"/>
  <c r="R287" i="1"/>
  <c r="Q287" i="1"/>
  <c r="P287" i="1"/>
  <c r="O287" i="1"/>
  <c r="N287" i="1"/>
  <c r="M287" i="1"/>
  <c r="L287" i="1"/>
  <c r="K287" i="1"/>
  <c r="J287" i="1"/>
  <c r="I287" i="1"/>
  <c r="H287" i="1"/>
  <c r="G287" i="1"/>
  <c r="K818" i="1"/>
  <c r="J818" i="1"/>
  <c r="I818" i="1"/>
  <c r="H818" i="1"/>
  <c r="G818" i="1"/>
  <c r="K817" i="1"/>
  <c r="J817" i="1"/>
  <c r="I817" i="1"/>
  <c r="H817" i="1"/>
  <c r="G817" i="1"/>
  <c r="W726" i="1" l="1"/>
  <c r="G816" i="1"/>
  <c r="K816" i="1"/>
  <c r="J816" i="1"/>
  <c r="H816" i="1"/>
  <c r="I816" i="1"/>
  <c r="W1055" i="1"/>
  <c r="V1055" i="1"/>
  <c r="U1055" i="1"/>
  <c r="T1055" i="1"/>
  <c r="S1055" i="1"/>
  <c r="R1055" i="1"/>
  <c r="Q1055" i="1"/>
  <c r="P1055" i="1"/>
  <c r="O1055" i="1"/>
  <c r="N1055" i="1"/>
  <c r="M1055" i="1"/>
  <c r="L1055" i="1"/>
  <c r="K1055" i="1"/>
  <c r="J1055" i="1"/>
  <c r="I1055" i="1"/>
  <c r="H1055" i="1"/>
  <c r="G1055" i="1"/>
  <c r="W1054" i="1"/>
  <c r="V1054" i="1"/>
  <c r="U1054" i="1"/>
  <c r="T1054" i="1"/>
  <c r="S1054" i="1"/>
  <c r="R1054" i="1"/>
  <c r="Q1054" i="1"/>
  <c r="P1054" i="1"/>
  <c r="O1054" i="1"/>
  <c r="N1054" i="1"/>
  <c r="M1054" i="1"/>
  <c r="L1054" i="1"/>
  <c r="K1054" i="1"/>
  <c r="J1054" i="1"/>
  <c r="I1054" i="1"/>
  <c r="H1054" i="1"/>
  <c r="G1054" i="1"/>
  <c r="W1053" i="1"/>
  <c r="V1053" i="1"/>
  <c r="U1053" i="1"/>
  <c r="T1053" i="1"/>
  <c r="S1053" i="1"/>
  <c r="R1053" i="1"/>
  <c r="Q1053" i="1"/>
  <c r="P1053" i="1"/>
  <c r="O1053" i="1"/>
  <c r="N1053" i="1"/>
  <c r="M1053" i="1"/>
  <c r="K1053" i="1"/>
  <c r="J1053" i="1"/>
  <c r="I1053" i="1"/>
  <c r="H1053" i="1"/>
  <c r="G1016" i="1"/>
  <c r="H1016" i="1" s="1"/>
  <c r="W1016" i="1" s="1"/>
  <c r="G1015" i="1"/>
  <c r="H1015" i="1" s="1"/>
  <c r="W1015" i="1" s="1"/>
  <c r="G1014" i="1"/>
  <c r="H1014" i="1" s="1"/>
  <c r="W1014" i="1" s="1"/>
  <c r="G836" i="1"/>
  <c r="W836" i="1" s="1"/>
  <c r="G835" i="1"/>
  <c r="W835" i="1" s="1"/>
  <c r="G834" i="1"/>
  <c r="W834" i="1" s="1"/>
  <c r="G785" i="1"/>
  <c r="W785" i="1" s="1"/>
  <c r="G784" i="1"/>
  <c r="W784" i="1" s="1"/>
  <c r="G783" i="1"/>
  <c r="W783" i="1" s="1"/>
  <c r="G656" i="1"/>
  <c r="H656" i="1" s="1"/>
  <c r="W656" i="1" s="1"/>
  <c r="G655" i="1"/>
  <c r="H655" i="1" s="1"/>
  <c r="W655" i="1" s="1"/>
  <c r="G654" i="1"/>
  <c r="H654" i="1" s="1"/>
  <c r="W654" i="1" s="1"/>
  <c r="H828" i="1" l="1"/>
  <c r="W492" i="1"/>
  <c r="V492" i="1"/>
  <c r="U492" i="1"/>
  <c r="T492" i="1"/>
  <c r="S492" i="1"/>
  <c r="R492" i="1"/>
  <c r="Q492" i="1"/>
  <c r="P492" i="1"/>
  <c r="O492" i="1"/>
  <c r="N492" i="1"/>
  <c r="M492" i="1"/>
  <c r="L492" i="1"/>
  <c r="K492" i="1"/>
  <c r="J492" i="1"/>
  <c r="I492" i="1"/>
  <c r="H492" i="1"/>
  <c r="G492" i="1"/>
  <c r="R1026" i="1" l="1"/>
  <c r="K1026" i="1"/>
  <c r="S1026" i="1"/>
  <c r="P1026" i="1"/>
  <c r="J1026" i="1"/>
  <c r="M1026" i="1"/>
  <c r="L741" i="1"/>
  <c r="M741" i="1" s="1"/>
  <c r="N741" i="1" s="1"/>
  <c r="N1026" i="1"/>
  <c r="V1026" i="1"/>
  <c r="H1026" i="1"/>
  <c r="U1026" i="1"/>
  <c r="O1026" i="1"/>
  <c r="I1026" i="1"/>
  <c r="Q1026" i="1"/>
  <c r="L1026" i="1"/>
  <c r="T1026" i="1"/>
  <c r="G741" i="1"/>
  <c r="O741" i="1" l="1"/>
  <c r="P741" i="1" s="1"/>
  <c r="Q741" i="1" l="1"/>
  <c r="R741" i="1" s="1"/>
  <c r="V831" i="1"/>
  <c r="U831" i="1"/>
  <c r="T831" i="1"/>
  <c r="S831" i="1"/>
  <c r="R831" i="1"/>
  <c r="Q831" i="1"/>
  <c r="P831" i="1"/>
  <c r="O831" i="1"/>
  <c r="N831" i="1"/>
  <c r="M831" i="1"/>
  <c r="L831" i="1"/>
  <c r="K831" i="1"/>
  <c r="J831" i="1"/>
  <c r="I831" i="1"/>
  <c r="V829" i="1"/>
  <c r="U829" i="1"/>
  <c r="T829" i="1"/>
  <c r="S829" i="1"/>
  <c r="R829" i="1"/>
  <c r="Q829" i="1"/>
  <c r="P829" i="1"/>
  <c r="O829" i="1"/>
  <c r="N829" i="1"/>
  <c r="M829" i="1"/>
  <c r="L829" i="1"/>
  <c r="K829" i="1"/>
  <c r="J829" i="1"/>
  <c r="I829" i="1"/>
  <c r="V828" i="1"/>
  <c r="U828" i="1"/>
  <c r="T828" i="1"/>
  <c r="S828" i="1"/>
  <c r="R828" i="1"/>
  <c r="Q828" i="1"/>
  <c r="P828" i="1"/>
  <c r="O828" i="1"/>
  <c r="N828" i="1"/>
  <c r="M828" i="1"/>
  <c r="L828" i="1"/>
  <c r="K828" i="1"/>
  <c r="J828" i="1"/>
  <c r="I828" i="1"/>
  <c r="V826" i="1"/>
  <c r="U826" i="1"/>
  <c r="T826" i="1"/>
  <c r="S826" i="1"/>
  <c r="R826" i="1"/>
  <c r="Q826" i="1"/>
  <c r="P826" i="1"/>
  <c r="O826" i="1"/>
  <c r="N826" i="1"/>
  <c r="M826" i="1"/>
  <c r="L826" i="1"/>
  <c r="K826" i="1"/>
  <c r="J826" i="1"/>
  <c r="I826" i="1"/>
  <c r="V825" i="1"/>
  <c r="U825" i="1"/>
  <c r="T825" i="1"/>
  <c r="S825" i="1"/>
  <c r="R825" i="1"/>
  <c r="Q825" i="1"/>
  <c r="P825" i="1"/>
  <c r="O825" i="1"/>
  <c r="N825" i="1"/>
  <c r="M825" i="1"/>
  <c r="L825" i="1"/>
  <c r="K825" i="1"/>
  <c r="J825" i="1"/>
  <c r="I825" i="1"/>
  <c r="K824" i="1"/>
  <c r="J824" i="1"/>
  <c r="I824" i="1"/>
  <c r="V823" i="1"/>
  <c r="U823" i="1"/>
  <c r="T823" i="1"/>
  <c r="S823" i="1"/>
  <c r="R823" i="1"/>
  <c r="Q823" i="1"/>
  <c r="P823" i="1"/>
  <c r="O823" i="1"/>
  <c r="N823" i="1"/>
  <c r="M823" i="1"/>
  <c r="L823" i="1"/>
  <c r="K823" i="1"/>
  <c r="J823" i="1"/>
  <c r="I823" i="1"/>
  <c r="V822" i="1"/>
  <c r="U822" i="1"/>
  <c r="T822" i="1"/>
  <c r="S822" i="1"/>
  <c r="R822" i="1"/>
  <c r="Q822" i="1"/>
  <c r="P822" i="1"/>
  <c r="O822" i="1"/>
  <c r="N822" i="1"/>
  <c r="M822" i="1"/>
  <c r="L822" i="1"/>
  <c r="K822" i="1"/>
  <c r="J822" i="1"/>
  <c r="I822" i="1"/>
  <c r="V821" i="1"/>
  <c r="U821" i="1"/>
  <c r="T821" i="1"/>
  <c r="S821" i="1"/>
  <c r="R821" i="1"/>
  <c r="Q821" i="1"/>
  <c r="P821" i="1"/>
  <c r="O821" i="1"/>
  <c r="N821" i="1"/>
  <c r="M821" i="1"/>
  <c r="L821" i="1"/>
  <c r="K821" i="1"/>
  <c r="J821" i="1"/>
  <c r="I821" i="1"/>
  <c r="V820" i="1"/>
  <c r="U820" i="1"/>
  <c r="T820" i="1"/>
  <c r="S820" i="1"/>
  <c r="R820" i="1"/>
  <c r="Q820" i="1"/>
  <c r="P820" i="1"/>
  <c r="O820" i="1"/>
  <c r="N820" i="1"/>
  <c r="M820" i="1"/>
  <c r="L820" i="1"/>
  <c r="K820" i="1"/>
  <c r="J820" i="1"/>
  <c r="I820" i="1"/>
  <c r="V815" i="1"/>
  <c r="U815" i="1"/>
  <c r="T815" i="1"/>
  <c r="S815" i="1"/>
  <c r="R815" i="1"/>
  <c r="Q815" i="1"/>
  <c r="P815" i="1"/>
  <c r="O815" i="1"/>
  <c r="N815" i="1"/>
  <c r="M815" i="1"/>
  <c r="L815" i="1"/>
  <c r="K815" i="1"/>
  <c r="J815" i="1"/>
  <c r="I815" i="1"/>
  <c r="V814" i="1"/>
  <c r="U814" i="1"/>
  <c r="T814" i="1"/>
  <c r="S814" i="1"/>
  <c r="R814" i="1"/>
  <c r="Q814" i="1"/>
  <c r="P814" i="1"/>
  <c r="O814" i="1"/>
  <c r="N814" i="1"/>
  <c r="M814" i="1"/>
  <c r="L814" i="1"/>
  <c r="K814" i="1"/>
  <c r="J814" i="1"/>
  <c r="I814" i="1"/>
  <c r="V813" i="1"/>
  <c r="U813" i="1"/>
  <c r="T813" i="1"/>
  <c r="S813" i="1"/>
  <c r="R813" i="1"/>
  <c r="Q813" i="1"/>
  <c r="P813" i="1"/>
  <c r="O813" i="1"/>
  <c r="N813" i="1"/>
  <c r="M813" i="1"/>
  <c r="L813" i="1"/>
  <c r="K813" i="1"/>
  <c r="J813" i="1"/>
  <c r="I813" i="1"/>
  <c r="V812" i="1"/>
  <c r="U812" i="1"/>
  <c r="T812" i="1"/>
  <c r="S812" i="1"/>
  <c r="R812" i="1"/>
  <c r="Q812" i="1"/>
  <c r="P812" i="1"/>
  <c r="O812" i="1"/>
  <c r="N812" i="1"/>
  <c r="M812" i="1"/>
  <c r="L812" i="1"/>
  <c r="K812" i="1"/>
  <c r="J812" i="1"/>
  <c r="I812" i="1"/>
  <c r="V811" i="1"/>
  <c r="U811" i="1"/>
  <c r="T811" i="1"/>
  <c r="S811" i="1"/>
  <c r="R811" i="1"/>
  <c r="Q811" i="1"/>
  <c r="P811" i="1"/>
  <c r="O811" i="1"/>
  <c r="N811" i="1"/>
  <c r="M811" i="1"/>
  <c r="L811" i="1"/>
  <c r="K811" i="1"/>
  <c r="J811" i="1"/>
  <c r="I811" i="1"/>
  <c r="V809" i="1"/>
  <c r="U809" i="1"/>
  <c r="T809" i="1"/>
  <c r="S809" i="1"/>
  <c r="R809" i="1"/>
  <c r="Q809" i="1"/>
  <c r="P809" i="1"/>
  <c r="O809" i="1"/>
  <c r="N809" i="1"/>
  <c r="M809" i="1"/>
  <c r="L809" i="1"/>
  <c r="K809" i="1"/>
  <c r="J809" i="1"/>
  <c r="I809" i="1"/>
  <c r="V808" i="1"/>
  <c r="U808" i="1"/>
  <c r="T808" i="1"/>
  <c r="S808" i="1"/>
  <c r="R808" i="1"/>
  <c r="Q808" i="1"/>
  <c r="P808" i="1"/>
  <c r="O808" i="1"/>
  <c r="N808" i="1"/>
  <c r="M808" i="1"/>
  <c r="L808" i="1"/>
  <c r="K808" i="1"/>
  <c r="J808" i="1"/>
  <c r="I808" i="1"/>
  <c r="V807" i="1"/>
  <c r="U807" i="1"/>
  <c r="T807" i="1"/>
  <c r="S807" i="1"/>
  <c r="R807" i="1"/>
  <c r="Q807" i="1"/>
  <c r="P807" i="1"/>
  <c r="O807" i="1"/>
  <c r="N807" i="1"/>
  <c r="M807" i="1"/>
  <c r="L807" i="1"/>
  <c r="K807" i="1"/>
  <c r="J807" i="1"/>
  <c r="I807" i="1"/>
  <c r="V806" i="1"/>
  <c r="U806" i="1"/>
  <c r="T806" i="1"/>
  <c r="S806" i="1"/>
  <c r="R806" i="1"/>
  <c r="Q806" i="1"/>
  <c r="P806" i="1"/>
  <c r="O806" i="1"/>
  <c r="N806" i="1"/>
  <c r="M806" i="1"/>
  <c r="L806" i="1"/>
  <c r="K806" i="1"/>
  <c r="J806" i="1"/>
  <c r="I806" i="1"/>
  <c r="V805" i="1"/>
  <c r="U805" i="1"/>
  <c r="T805" i="1"/>
  <c r="S805" i="1"/>
  <c r="R805" i="1"/>
  <c r="Q805" i="1"/>
  <c r="P805" i="1"/>
  <c r="O805" i="1"/>
  <c r="N805" i="1"/>
  <c r="M805" i="1"/>
  <c r="L805" i="1"/>
  <c r="K805" i="1"/>
  <c r="J805" i="1"/>
  <c r="I805" i="1"/>
  <c r="H831" i="1"/>
  <c r="H829" i="1"/>
  <c r="H826" i="1"/>
  <c r="H825" i="1"/>
  <c r="H824" i="1"/>
  <c r="H823" i="1"/>
  <c r="H822" i="1"/>
  <c r="H821" i="1"/>
  <c r="H820" i="1"/>
  <c r="H815" i="1"/>
  <c r="H814" i="1"/>
  <c r="H813" i="1"/>
  <c r="H812" i="1"/>
  <c r="H811" i="1"/>
  <c r="H809" i="1"/>
  <c r="H808" i="1"/>
  <c r="H807" i="1"/>
  <c r="H806" i="1"/>
  <c r="H805" i="1"/>
  <c r="V803" i="1"/>
  <c r="U803" i="1"/>
  <c r="T803" i="1"/>
  <c r="S803" i="1"/>
  <c r="R803" i="1"/>
  <c r="Q803" i="1"/>
  <c r="P803" i="1"/>
  <c r="O803" i="1"/>
  <c r="N803" i="1"/>
  <c r="M803" i="1"/>
  <c r="L803" i="1"/>
  <c r="K803" i="1"/>
  <c r="J803" i="1"/>
  <c r="I803" i="1"/>
  <c r="V802" i="1"/>
  <c r="U802" i="1"/>
  <c r="T802" i="1"/>
  <c r="S802" i="1"/>
  <c r="R802" i="1"/>
  <c r="Q802" i="1"/>
  <c r="P802" i="1"/>
  <c r="O802" i="1"/>
  <c r="N802" i="1"/>
  <c r="M802" i="1"/>
  <c r="L802" i="1"/>
  <c r="K802" i="1"/>
  <c r="J802" i="1"/>
  <c r="I802" i="1"/>
  <c r="V801" i="1"/>
  <c r="U801" i="1"/>
  <c r="T801" i="1"/>
  <c r="S801" i="1"/>
  <c r="R801" i="1"/>
  <c r="Q801" i="1"/>
  <c r="P801" i="1"/>
  <c r="O801" i="1"/>
  <c r="N801" i="1"/>
  <c r="M801" i="1"/>
  <c r="L801" i="1"/>
  <c r="K801" i="1"/>
  <c r="J801" i="1"/>
  <c r="I801" i="1"/>
  <c r="V800" i="1"/>
  <c r="U800" i="1"/>
  <c r="T800" i="1"/>
  <c r="S800" i="1"/>
  <c r="R800" i="1"/>
  <c r="Q800" i="1"/>
  <c r="P800" i="1"/>
  <c r="O800" i="1"/>
  <c r="N800" i="1"/>
  <c r="M800" i="1"/>
  <c r="L800" i="1"/>
  <c r="K800" i="1"/>
  <c r="J800" i="1"/>
  <c r="I800" i="1"/>
  <c r="V798" i="1"/>
  <c r="U798" i="1"/>
  <c r="T798" i="1"/>
  <c r="S798" i="1"/>
  <c r="R798" i="1"/>
  <c r="Q798" i="1"/>
  <c r="P798" i="1"/>
  <c r="O798" i="1"/>
  <c r="N798" i="1"/>
  <c r="M798" i="1"/>
  <c r="L798" i="1"/>
  <c r="K798" i="1"/>
  <c r="J798" i="1"/>
  <c r="I798" i="1"/>
  <c r="V796" i="1"/>
  <c r="U796" i="1"/>
  <c r="T796" i="1"/>
  <c r="S796" i="1"/>
  <c r="R796" i="1"/>
  <c r="Q796" i="1"/>
  <c r="P796" i="1"/>
  <c r="O796" i="1"/>
  <c r="N796" i="1"/>
  <c r="M796" i="1"/>
  <c r="L796" i="1"/>
  <c r="K796" i="1"/>
  <c r="J796" i="1"/>
  <c r="I796" i="1"/>
  <c r="H803" i="1"/>
  <c r="H798" i="1"/>
  <c r="H800" i="1"/>
  <c r="H801" i="1"/>
  <c r="H802" i="1"/>
  <c r="H796" i="1"/>
  <c r="O827" i="1" l="1"/>
  <c r="M827" i="1"/>
  <c r="U827" i="1"/>
  <c r="S827" i="1"/>
  <c r="L827" i="1"/>
  <c r="P827" i="1"/>
  <c r="T827" i="1"/>
  <c r="N827" i="1"/>
  <c r="V827" i="1"/>
  <c r="Q827" i="1"/>
  <c r="R827" i="1"/>
  <c r="S741" i="1"/>
  <c r="U830" i="1"/>
  <c r="N810" i="1"/>
  <c r="L830" i="1"/>
  <c r="L804" i="1"/>
  <c r="I830" i="1"/>
  <c r="J810" i="1"/>
  <c r="J827" i="1"/>
  <c r="O819" i="1"/>
  <c r="M830" i="1"/>
  <c r="Q830" i="1"/>
  <c r="R810" i="1"/>
  <c r="V819" i="1"/>
  <c r="K810" i="1"/>
  <c r="S810" i="1"/>
  <c r="M795" i="1"/>
  <c r="O795" i="1"/>
  <c r="P795" i="1"/>
  <c r="U795" i="1"/>
  <c r="N795" i="1"/>
  <c r="S795" i="1"/>
  <c r="M804" i="1"/>
  <c r="U804" i="1"/>
  <c r="L795" i="1"/>
  <c r="P819" i="1"/>
  <c r="R830" i="1"/>
  <c r="T795" i="1"/>
  <c r="K795" i="1"/>
  <c r="V795" i="1"/>
  <c r="R819" i="1"/>
  <c r="J830" i="1"/>
  <c r="J795" i="1"/>
  <c r="R795" i="1"/>
  <c r="I795" i="1"/>
  <c r="Q795" i="1"/>
  <c r="N804" i="1"/>
  <c r="V804" i="1"/>
  <c r="P804" i="1"/>
  <c r="L810" i="1"/>
  <c r="T810" i="1"/>
  <c r="I819" i="1"/>
  <c r="Q819" i="1"/>
  <c r="K819" i="1"/>
  <c r="S819" i="1"/>
  <c r="U819" i="1"/>
  <c r="T804" i="1"/>
  <c r="O804" i="1"/>
  <c r="I804" i="1"/>
  <c r="Q804" i="1"/>
  <c r="K804" i="1"/>
  <c r="S804" i="1"/>
  <c r="M810" i="1"/>
  <c r="U810" i="1"/>
  <c r="O810" i="1"/>
  <c r="I810" i="1"/>
  <c r="Q810" i="1"/>
  <c r="I827" i="1"/>
  <c r="K827" i="1"/>
  <c r="P830" i="1"/>
  <c r="J819" i="1"/>
  <c r="L819" i="1"/>
  <c r="T819" i="1"/>
  <c r="S830" i="1"/>
  <c r="N830" i="1"/>
  <c r="V830" i="1"/>
  <c r="J804" i="1"/>
  <c r="R804" i="1"/>
  <c r="V810" i="1"/>
  <c r="P810" i="1"/>
  <c r="N819" i="1"/>
  <c r="M819" i="1"/>
  <c r="T830" i="1"/>
  <c r="O830" i="1"/>
  <c r="K830" i="1"/>
  <c r="T741" i="1" l="1"/>
  <c r="U741" i="1" s="1"/>
  <c r="V741" i="1" l="1"/>
  <c r="W741" i="1" s="1"/>
  <c r="G663" i="1" l="1"/>
  <c r="G796" i="1"/>
  <c r="G831" i="1"/>
  <c r="G830" i="1" s="1"/>
  <c r="G829" i="1"/>
  <c r="G828" i="1"/>
  <c r="G826" i="1"/>
  <c r="G825" i="1"/>
  <c r="G824" i="1"/>
  <c r="G823" i="1"/>
  <c r="G822" i="1"/>
  <c r="G821" i="1"/>
  <c r="G820" i="1"/>
  <c r="G815" i="1"/>
  <c r="G814" i="1"/>
  <c r="G813" i="1"/>
  <c r="G812" i="1"/>
  <c r="G811" i="1"/>
  <c r="G809" i="1"/>
  <c r="G808" i="1"/>
  <c r="G807" i="1"/>
  <c r="G806" i="1"/>
  <c r="G805" i="1"/>
  <c r="G803" i="1"/>
  <c r="G802" i="1"/>
  <c r="G801" i="1"/>
  <c r="G800" i="1"/>
  <c r="G799" i="1"/>
  <c r="G798" i="1"/>
  <c r="G797" i="1"/>
  <c r="V1023" i="1"/>
  <c r="U1023" i="1"/>
  <c r="T1023" i="1"/>
  <c r="S1023" i="1"/>
  <c r="R1023" i="1"/>
  <c r="Q1023" i="1"/>
  <c r="P1023" i="1"/>
  <c r="O1023" i="1"/>
  <c r="N1023" i="1"/>
  <c r="M1023" i="1"/>
  <c r="L1023" i="1"/>
  <c r="K1023" i="1"/>
  <c r="J1023" i="1"/>
  <c r="I1023" i="1"/>
  <c r="H1023" i="1"/>
  <c r="G1023" i="1"/>
  <c r="V1022" i="1"/>
  <c r="U1022" i="1"/>
  <c r="T1022" i="1"/>
  <c r="S1022" i="1"/>
  <c r="R1022" i="1"/>
  <c r="Q1022" i="1"/>
  <c r="P1022" i="1"/>
  <c r="O1022" i="1"/>
  <c r="N1022" i="1"/>
  <c r="M1022" i="1"/>
  <c r="L1022" i="1"/>
  <c r="K1022" i="1"/>
  <c r="J1022" i="1"/>
  <c r="I1022" i="1"/>
  <c r="H1022" i="1"/>
  <c r="H830" i="1"/>
  <c r="W301" i="1"/>
  <c r="V301" i="1"/>
  <c r="U301" i="1"/>
  <c r="T301" i="1"/>
  <c r="S301" i="1"/>
  <c r="R301" i="1"/>
  <c r="Q301" i="1"/>
  <c r="P301" i="1"/>
  <c r="O301" i="1"/>
  <c r="N301" i="1"/>
  <c r="M301" i="1"/>
  <c r="L301" i="1"/>
  <c r="K301" i="1"/>
  <c r="J301" i="1"/>
  <c r="I301" i="1"/>
  <c r="H301" i="1"/>
  <c r="G301" i="1"/>
  <c r="W298" i="1"/>
  <c r="V298" i="1"/>
  <c r="U298" i="1"/>
  <c r="T298" i="1"/>
  <c r="S298" i="1"/>
  <c r="R298" i="1"/>
  <c r="Q298" i="1"/>
  <c r="P298" i="1"/>
  <c r="O298" i="1"/>
  <c r="N298" i="1"/>
  <c r="M298" i="1"/>
  <c r="L298" i="1"/>
  <c r="K298" i="1"/>
  <c r="J298" i="1"/>
  <c r="I298" i="1"/>
  <c r="H298" i="1"/>
  <c r="G298" i="1"/>
  <c r="W290" i="1"/>
  <c r="V290" i="1"/>
  <c r="U290" i="1"/>
  <c r="T290" i="1"/>
  <c r="S290" i="1"/>
  <c r="R290" i="1"/>
  <c r="Q290" i="1"/>
  <c r="P290" i="1"/>
  <c r="O290" i="1"/>
  <c r="N290" i="1"/>
  <c r="M290" i="1"/>
  <c r="L290" i="1"/>
  <c r="K290" i="1"/>
  <c r="J290" i="1"/>
  <c r="I290" i="1"/>
  <c r="H290" i="1"/>
  <c r="G290" i="1"/>
  <c r="W281" i="1"/>
  <c r="V281" i="1"/>
  <c r="U281" i="1"/>
  <c r="T281" i="1"/>
  <c r="S281" i="1"/>
  <c r="R281" i="1"/>
  <c r="Q281" i="1"/>
  <c r="P281" i="1"/>
  <c r="O281" i="1"/>
  <c r="N281" i="1"/>
  <c r="M281" i="1"/>
  <c r="L281" i="1"/>
  <c r="K281" i="1"/>
  <c r="J281" i="1"/>
  <c r="I281" i="1"/>
  <c r="H281" i="1"/>
  <c r="G281" i="1"/>
  <c r="W275" i="1"/>
  <c r="V275" i="1"/>
  <c r="U275" i="1"/>
  <c r="T275" i="1"/>
  <c r="S275" i="1"/>
  <c r="R275" i="1"/>
  <c r="Q275" i="1"/>
  <c r="P275" i="1"/>
  <c r="O275" i="1"/>
  <c r="N275" i="1"/>
  <c r="M275" i="1"/>
  <c r="L275" i="1"/>
  <c r="K275" i="1"/>
  <c r="J275" i="1"/>
  <c r="I275" i="1"/>
  <c r="H275" i="1"/>
  <c r="G275" i="1"/>
  <c r="W266" i="1"/>
  <c r="V266" i="1"/>
  <c r="U266" i="1"/>
  <c r="T266" i="1"/>
  <c r="S266" i="1"/>
  <c r="R266" i="1"/>
  <c r="Q266" i="1"/>
  <c r="P266" i="1"/>
  <c r="O266" i="1"/>
  <c r="N266" i="1"/>
  <c r="M266" i="1"/>
  <c r="L266" i="1"/>
  <c r="K266" i="1"/>
  <c r="J266" i="1"/>
  <c r="I266" i="1"/>
  <c r="H266" i="1"/>
  <c r="G266" i="1"/>
  <c r="W516" i="1"/>
  <c r="V516" i="1"/>
  <c r="U516" i="1"/>
  <c r="T516" i="1"/>
  <c r="S516" i="1"/>
  <c r="R516" i="1"/>
  <c r="Q516" i="1"/>
  <c r="P516" i="1"/>
  <c r="O516" i="1"/>
  <c r="N516" i="1"/>
  <c r="M516" i="1"/>
  <c r="L516" i="1"/>
  <c r="K516" i="1"/>
  <c r="J516" i="1"/>
  <c r="I516" i="1"/>
  <c r="H516" i="1"/>
  <c r="G516" i="1"/>
  <c r="W510" i="1"/>
  <c r="V510" i="1"/>
  <c r="U510" i="1"/>
  <c r="T510" i="1"/>
  <c r="S510" i="1"/>
  <c r="R510" i="1"/>
  <c r="Q510" i="1"/>
  <c r="P510" i="1"/>
  <c r="O510" i="1"/>
  <c r="N510" i="1"/>
  <c r="M510" i="1"/>
  <c r="L510" i="1"/>
  <c r="K510" i="1"/>
  <c r="J510" i="1"/>
  <c r="I510" i="1"/>
  <c r="H510" i="1"/>
  <c r="G510" i="1"/>
  <c r="W507" i="1"/>
  <c r="V507" i="1"/>
  <c r="U507" i="1"/>
  <c r="T507" i="1"/>
  <c r="S507" i="1"/>
  <c r="R507" i="1"/>
  <c r="Q507" i="1"/>
  <c r="P507" i="1"/>
  <c r="O507" i="1"/>
  <c r="N507" i="1"/>
  <c r="M507" i="1"/>
  <c r="L507" i="1"/>
  <c r="K507" i="1"/>
  <c r="J507" i="1"/>
  <c r="I507" i="1"/>
  <c r="H507" i="1"/>
  <c r="G507" i="1"/>
  <c r="W502" i="1"/>
  <c r="V502" i="1"/>
  <c r="U502" i="1"/>
  <c r="T502" i="1"/>
  <c r="S502" i="1"/>
  <c r="R502" i="1"/>
  <c r="Q502" i="1"/>
  <c r="P502" i="1"/>
  <c r="O502" i="1"/>
  <c r="N502" i="1"/>
  <c r="M502" i="1"/>
  <c r="L502" i="1"/>
  <c r="K502" i="1"/>
  <c r="J502" i="1"/>
  <c r="I502" i="1"/>
  <c r="H502" i="1"/>
  <c r="G502" i="1"/>
  <c r="W497" i="1"/>
  <c r="V497" i="1"/>
  <c r="U497" i="1"/>
  <c r="T497" i="1"/>
  <c r="S497" i="1"/>
  <c r="R497" i="1"/>
  <c r="Q497" i="1"/>
  <c r="P497" i="1"/>
  <c r="O497" i="1"/>
  <c r="N497" i="1"/>
  <c r="M497" i="1"/>
  <c r="L497" i="1"/>
  <c r="K497" i="1"/>
  <c r="J497" i="1"/>
  <c r="I497" i="1"/>
  <c r="H497" i="1"/>
  <c r="G497" i="1"/>
  <c r="G827" i="1" l="1"/>
  <c r="G810" i="1"/>
  <c r="W309" i="1"/>
  <c r="O309" i="1"/>
  <c r="M309" i="1"/>
  <c r="U309" i="1"/>
  <c r="H309" i="1"/>
  <c r="P309" i="1"/>
  <c r="N309" i="1"/>
  <c r="V309" i="1"/>
  <c r="I309" i="1"/>
  <c r="J309" i="1"/>
  <c r="R309" i="1"/>
  <c r="Q309" i="1"/>
  <c r="K309" i="1"/>
  <c r="S309" i="1"/>
  <c r="L309" i="1"/>
  <c r="T309" i="1"/>
  <c r="W1022" i="1"/>
  <c r="W828" i="1"/>
  <c r="W829" i="1"/>
  <c r="W831" i="1"/>
  <c r="W1023" i="1"/>
  <c r="W809" i="1"/>
  <c r="W813" i="1"/>
  <c r="W825" i="1"/>
  <c r="G795" i="1"/>
  <c r="W800" i="1"/>
  <c r="W814" i="1"/>
  <c r="W826" i="1"/>
  <c r="W796" i="1"/>
  <c r="W801" i="1"/>
  <c r="W815" i="1"/>
  <c r="W802" i="1"/>
  <c r="W820" i="1"/>
  <c r="W803" i="1"/>
  <c r="W821" i="1"/>
  <c r="G804" i="1"/>
  <c r="W806" i="1"/>
  <c r="W822" i="1"/>
  <c r="W807" i="1"/>
  <c r="W811" i="1"/>
  <c r="G819" i="1"/>
  <c r="W823" i="1"/>
  <c r="W798" i="1"/>
  <c r="W805" i="1"/>
  <c r="W808" i="1"/>
  <c r="W812" i="1"/>
  <c r="H804" i="1"/>
  <c r="H819" i="1"/>
  <c r="H827" i="1"/>
  <c r="H795" i="1"/>
  <c r="H810" i="1"/>
  <c r="G309" i="1"/>
  <c r="W827" i="1" l="1"/>
  <c r="G838" i="1"/>
  <c r="O838" i="1"/>
  <c r="R838" i="1"/>
  <c r="L838" i="1"/>
  <c r="S838" i="1"/>
  <c r="P838" i="1"/>
  <c r="I838" i="1"/>
  <c r="N838" i="1"/>
  <c r="T838" i="1"/>
  <c r="K838" i="1"/>
  <c r="J838" i="1"/>
  <c r="Q838" i="1"/>
  <c r="M838" i="1"/>
  <c r="U838" i="1"/>
  <c r="V838" i="1"/>
  <c r="W830" i="1"/>
  <c r="W819" i="1"/>
  <c r="W795" i="1"/>
  <c r="W804" i="1"/>
  <c r="W810" i="1"/>
  <c r="H838" i="1"/>
  <c r="G133" i="1"/>
  <c r="G258" i="1" s="1"/>
  <c r="W142" i="1"/>
  <c r="V142" i="1"/>
  <c r="U142" i="1"/>
  <c r="T142" i="1"/>
  <c r="S142" i="1"/>
  <c r="R142" i="1"/>
  <c r="Q142" i="1"/>
  <c r="P142" i="1"/>
  <c r="O142" i="1"/>
  <c r="N142" i="1"/>
  <c r="M142" i="1"/>
  <c r="L142" i="1"/>
  <c r="K142" i="1"/>
  <c r="J142" i="1"/>
  <c r="I142" i="1"/>
  <c r="H142" i="1"/>
  <c r="W838" i="1" l="1"/>
  <c r="G668" i="1" l="1"/>
  <c r="G669" i="1"/>
  <c r="H668" i="1" l="1"/>
  <c r="H669" i="1"/>
  <c r="I669" i="1" l="1"/>
  <c r="J669" i="1" s="1"/>
  <c r="K669" i="1" s="1"/>
  <c r="L669" i="1" s="1"/>
  <c r="I668" i="1"/>
  <c r="J668" i="1" s="1"/>
  <c r="M669" i="1" l="1"/>
  <c r="K668" i="1"/>
  <c r="L668" i="1" s="1"/>
  <c r="W223" i="1"/>
  <c r="V223" i="1"/>
  <c r="U223" i="1"/>
  <c r="T223" i="1"/>
  <c r="S223" i="1"/>
  <c r="R223" i="1"/>
  <c r="Q223" i="1"/>
  <c r="P223" i="1"/>
  <c r="O223" i="1"/>
  <c r="N223" i="1"/>
  <c r="M223" i="1"/>
  <c r="L223" i="1"/>
  <c r="K223" i="1"/>
  <c r="J223" i="1"/>
  <c r="I223" i="1"/>
  <c r="H223" i="1"/>
  <c r="M747" i="1"/>
  <c r="L747" i="1"/>
  <c r="K747" i="1"/>
  <c r="J747" i="1"/>
  <c r="I747" i="1"/>
  <c r="H747" i="1"/>
  <c r="L746" i="1"/>
  <c r="K746" i="1"/>
  <c r="J746" i="1"/>
  <c r="I746" i="1"/>
  <c r="H746" i="1"/>
  <c r="K745" i="1"/>
  <c r="J745" i="1"/>
  <c r="I745" i="1"/>
  <c r="H745" i="1"/>
  <c r="G747" i="1"/>
  <c r="G746" i="1"/>
  <c r="G745" i="1"/>
  <c r="W753" i="1"/>
  <c r="V753" i="1"/>
  <c r="U753" i="1"/>
  <c r="T753" i="1"/>
  <c r="S753" i="1"/>
  <c r="R753" i="1"/>
  <c r="Q753" i="1"/>
  <c r="P753" i="1"/>
  <c r="O753" i="1"/>
  <c r="N753" i="1"/>
  <c r="M753" i="1"/>
  <c r="L753" i="1"/>
  <c r="K753" i="1"/>
  <c r="J753" i="1"/>
  <c r="I753" i="1"/>
  <c r="H753" i="1"/>
  <c r="G753" i="1"/>
  <c r="W219" i="1"/>
  <c r="V219" i="1"/>
  <c r="U219" i="1"/>
  <c r="T219" i="1"/>
  <c r="S219" i="1"/>
  <c r="R219" i="1"/>
  <c r="Q219" i="1"/>
  <c r="P219" i="1"/>
  <c r="O219" i="1"/>
  <c r="N219" i="1"/>
  <c r="M219" i="1"/>
  <c r="L219" i="1"/>
  <c r="K219" i="1"/>
  <c r="J219" i="1"/>
  <c r="I219" i="1"/>
  <c r="H219" i="1"/>
  <c r="M215" i="1"/>
  <c r="L215" i="1"/>
  <c r="K215" i="1"/>
  <c r="J215" i="1"/>
  <c r="I215" i="1"/>
  <c r="H215" i="1"/>
  <c r="L745" i="1" l="1"/>
  <c r="M745" i="1" s="1"/>
  <c r="N669" i="1"/>
  <c r="O669" i="1" s="1"/>
  <c r="P669" i="1" s="1"/>
  <c r="M668" i="1"/>
  <c r="N668" i="1" s="1"/>
  <c r="N746" i="1"/>
  <c r="P746" i="1" s="1"/>
  <c r="P747" i="1"/>
  <c r="S747" i="1" s="1"/>
  <c r="H744" i="1"/>
  <c r="J744" i="1"/>
  <c r="G744" i="1"/>
  <c r="I744" i="1"/>
  <c r="N747" i="1"/>
  <c r="K744" i="1"/>
  <c r="M746" i="1"/>
  <c r="O747" i="1"/>
  <c r="W535" i="1"/>
  <c r="Q669" i="1" l="1"/>
  <c r="R669" i="1" s="1"/>
  <c r="S669" i="1" s="1"/>
  <c r="T669" i="1" s="1"/>
  <c r="U669" i="1" s="1"/>
  <c r="V669" i="1" s="1"/>
  <c r="W669" i="1" s="1"/>
  <c r="O668" i="1"/>
  <c r="Q747" i="1"/>
  <c r="R747" i="1"/>
  <c r="U747" i="1" s="1"/>
  <c r="V747" i="1"/>
  <c r="O746" i="1"/>
  <c r="Q746" i="1" s="1"/>
  <c r="M744" i="1"/>
  <c r="L744" i="1"/>
  <c r="R746" i="1"/>
  <c r="N745" i="1"/>
  <c r="P668" i="1" l="1"/>
  <c r="Q668" i="1" s="1"/>
  <c r="R668" i="1" s="1"/>
  <c r="S668" i="1" s="1"/>
  <c r="T668" i="1" s="1"/>
  <c r="U668" i="1" s="1"/>
  <c r="V668" i="1" s="1"/>
  <c r="W668" i="1" s="1"/>
  <c r="T746" i="1"/>
  <c r="T747" i="1"/>
  <c r="W747" i="1" s="1"/>
  <c r="N744" i="1"/>
  <c r="S746" i="1"/>
  <c r="O745" i="1"/>
  <c r="V746" i="1" l="1"/>
  <c r="U746" i="1"/>
  <c r="O744" i="1"/>
  <c r="P745" i="1"/>
  <c r="W1008" i="1"/>
  <c r="W1007" i="1"/>
  <c r="W1006" i="1"/>
  <c r="W1004" i="1"/>
  <c r="W1002" i="1"/>
  <c r="W1001" i="1"/>
  <c r="W999" i="1"/>
  <c r="W998" i="1"/>
  <c r="W995" i="1"/>
  <c r="W993" i="1"/>
  <c r="W992" i="1"/>
  <c r="W991" i="1"/>
  <c r="W989" i="1"/>
  <c r="W988" i="1"/>
  <c r="W986" i="1"/>
  <c r="W985" i="1"/>
  <c r="W984" i="1"/>
  <c r="W982" i="1"/>
  <c r="W981" i="1"/>
  <c r="W978" i="1"/>
  <c r="W977" i="1"/>
  <c r="W975" i="1"/>
  <c r="W974" i="1"/>
  <c r="W972" i="1"/>
  <c r="W971" i="1"/>
  <c r="W968" i="1"/>
  <c r="W966" i="1"/>
  <c r="W965" i="1"/>
  <c r="W964" i="1"/>
  <c r="W963" i="1"/>
  <c r="W961" i="1"/>
  <c r="W960" i="1"/>
  <c r="W959" i="1"/>
  <c r="W958" i="1"/>
  <c r="W951" i="1"/>
  <c r="W950" i="1"/>
  <c r="W949" i="1"/>
  <c r="W947" i="1"/>
  <c r="W945" i="1"/>
  <c r="W944" i="1"/>
  <c r="W942" i="1"/>
  <c r="W941" i="1"/>
  <c r="W938" i="1"/>
  <c r="W936" i="1"/>
  <c r="W935" i="1"/>
  <c r="W934" i="1"/>
  <c r="W932" i="1"/>
  <c r="W931" i="1"/>
  <c r="W929" i="1"/>
  <c r="W928" i="1"/>
  <c r="W927" i="1"/>
  <c r="W925" i="1"/>
  <c r="W924" i="1"/>
  <c r="W921" i="1"/>
  <c r="W920" i="1"/>
  <c r="W918" i="1"/>
  <c r="W917" i="1"/>
  <c r="W915" i="1"/>
  <c r="W914" i="1"/>
  <c r="W911" i="1"/>
  <c r="W909" i="1"/>
  <c r="W908" i="1"/>
  <c r="W907" i="1"/>
  <c r="W906" i="1"/>
  <c r="W904" i="1"/>
  <c r="W903" i="1"/>
  <c r="W902" i="1"/>
  <c r="W901" i="1"/>
  <c r="W894" i="1"/>
  <c r="W893" i="1"/>
  <c r="W892" i="1"/>
  <c r="W890" i="1"/>
  <c r="W888" i="1"/>
  <c r="W887" i="1"/>
  <c r="W885" i="1"/>
  <c r="W884" i="1"/>
  <c r="W881" i="1"/>
  <c r="W879" i="1"/>
  <c r="W878" i="1"/>
  <c r="W877" i="1"/>
  <c r="W875" i="1"/>
  <c r="W874" i="1"/>
  <c r="W872" i="1"/>
  <c r="W871" i="1"/>
  <c r="W870" i="1"/>
  <c r="W868" i="1"/>
  <c r="W867" i="1"/>
  <c r="W864" i="1"/>
  <c r="W863" i="1"/>
  <c r="W861" i="1"/>
  <c r="W860" i="1"/>
  <c r="W858" i="1"/>
  <c r="W857" i="1"/>
  <c r="W854" i="1"/>
  <c r="W852" i="1"/>
  <c r="W851" i="1"/>
  <c r="W850" i="1"/>
  <c r="W849" i="1"/>
  <c r="W847" i="1"/>
  <c r="W846" i="1"/>
  <c r="W845" i="1"/>
  <c r="W844" i="1"/>
  <c r="W746" i="1" l="1"/>
  <c r="P744" i="1"/>
  <c r="Q745" i="1"/>
  <c r="W973" i="1"/>
  <c r="W994" i="1"/>
  <c r="W948" i="1"/>
  <c r="W905" i="1"/>
  <c r="W946" i="1"/>
  <c r="W933" i="1"/>
  <c r="W900" i="1"/>
  <c r="W919" i="1"/>
  <c r="W937" i="1"/>
  <c r="W943" i="1"/>
  <c r="W930" i="1"/>
  <c r="W962" i="1"/>
  <c r="W976" i="1"/>
  <c r="W940" i="1"/>
  <c r="W990" i="1"/>
  <c r="W997" i="1"/>
  <c r="W916" i="1"/>
  <c r="W987" i="1"/>
  <c r="W1003" i="1"/>
  <c r="W913" i="1"/>
  <c r="W926" i="1"/>
  <c r="W970" i="1"/>
  <c r="W983" i="1"/>
  <c r="W1000" i="1"/>
  <c r="W957" i="1"/>
  <c r="W910" i="1"/>
  <c r="W923" i="1"/>
  <c r="W967" i="1"/>
  <c r="W980" i="1"/>
  <c r="W1005" i="1"/>
  <c r="F534" i="1"/>
  <c r="S534" i="1" l="1"/>
  <c r="O534" i="1"/>
  <c r="K534" i="1"/>
  <c r="R534" i="1"/>
  <c r="N534" i="1"/>
  <c r="H534" i="1"/>
  <c r="V534" i="1"/>
  <c r="J534" i="1"/>
  <c r="U534" i="1"/>
  <c r="Q534" i="1"/>
  <c r="M534" i="1"/>
  <c r="I534" i="1"/>
  <c r="T534" i="1"/>
  <c r="P534" i="1"/>
  <c r="L534" i="1"/>
  <c r="R745" i="1"/>
  <c r="R744" i="1" s="1"/>
  <c r="Q744" i="1"/>
  <c r="S745" i="1" l="1"/>
  <c r="S744" i="1" s="1"/>
  <c r="V742" i="1"/>
  <c r="U742" i="1"/>
  <c r="T742" i="1"/>
  <c r="S742" i="1"/>
  <c r="R742" i="1"/>
  <c r="Q742" i="1"/>
  <c r="P742" i="1"/>
  <c r="O742" i="1"/>
  <c r="N742" i="1"/>
  <c r="M742" i="1"/>
  <c r="L742" i="1"/>
  <c r="K742" i="1"/>
  <c r="J742" i="1"/>
  <c r="I742" i="1"/>
  <c r="H742" i="1"/>
  <c r="T745" i="1" l="1"/>
  <c r="W419" i="1"/>
  <c r="V419" i="1"/>
  <c r="U419" i="1"/>
  <c r="T419" i="1"/>
  <c r="S419" i="1"/>
  <c r="R419" i="1"/>
  <c r="Q419" i="1"/>
  <c r="P419" i="1"/>
  <c r="O419" i="1"/>
  <c r="N419" i="1"/>
  <c r="M419" i="1"/>
  <c r="L419" i="1"/>
  <c r="K419" i="1"/>
  <c r="J419" i="1"/>
  <c r="I419" i="1"/>
  <c r="H419" i="1"/>
  <c r="W417" i="1"/>
  <c r="V417" i="1"/>
  <c r="U417" i="1"/>
  <c r="T417" i="1"/>
  <c r="S417" i="1"/>
  <c r="R417" i="1"/>
  <c r="Q417" i="1"/>
  <c r="P417" i="1"/>
  <c r="O417" i="1"/>
  <c r="N417" i="1"/>
  <c r="M417" i="1"/>
  <c r="L417" i="1"/>
  <c r="K417" i="1"/>
  <c r="J417" i="1"/>
  <c r="I417" i="1"/>
  <c r="H417" i="1"/>
  <c r="W414" i="1"/>
  <c r="V414" i="1"/>
  <c r="U414" i="1"/>
  <c r="T414" i="1"/>
  <c r="S414" i="1"/>
  <c r="R414" i="1"/>
  <c r="Q414" i="1"/>
  <c r="P414" i="1"/>
  <c r="O414" i="1"/>
  <c r="N414" i="1"/>
  <c r="M414" i="1"/>
  <c r="L414" i="1"/>
  <c r="K414" i="1"/>
  <c r="J414" i="1"/>
  <c r="I414" i="1"/>
  <c r="H414" i="1"/>
  <c r="W411" i="1"/>
  <c r="V411" i="1"/>
  <c r="U411" i="1"/>
  <c r="T411" i="1"/>
  <c r="S411" i="1"/>
  <c r="R411" i="1"/>
  <c r="Q411" i="1"/>
  <c r="P411" i="1"/>
  <c r="O411" i="1"/>
  <c r="N411" i="1"/>
  <c r="M411" i="1"/>
  <c r="L411" i="1"/>
  <c r="K411" i="1"/>
  <c r="J411" i="1"/>
  <c r="I411" i="1"/>
  <c r="H411" i="1"/>
  <c r="W408" i="1"/>
  <c r="V408" i="1"/>
  <c r="U408" i="1"/>
  <c r="T408" i="1"/>
  <c r="S408" i="1"/>
  <c r="R408" i="1"/>
  <c r="Q408" i="1"/>
  <c r="P408" i="1"/>
  <c r="O408" i="1"/>
  <c r="N408" i="1"/>
  <c r="M408" i="1"/>
  <c r="L408" i="1"/>
  <c r="K408" i="1"/>
  <c r="J408" i="1"/>
  <c r="I408" i="1"/>
  <c r="H408" i="1"/>
  <c r="W404" i="1"/>
  <c r="V404" i="1"/>
  <c r="U404" i="1"/>
  <c r="T404" i="1"/>
  <c r="S404" i="1"/>
  <c r="R404" i="1"/>
  <c r="Q404" i="1"/>
  <c r="P404" i="1"/>
  <c r="O404" i="1"/>
  <c r="N404" i="1"/>
  <c r="M404" i="1"/>
  <c r="L404" i="1"/>
  <c r="K404" i="1"/>
  <c r="J404" i="1"/>
  <c r="I404" i="1"/>
  <c r="H404" i="1"/>
  <c r="W401" i="1"/>
  <c r="V401" i="1"/>
  <c r="U401" i="1"/>
  <c r="T401" i="1"/>
  <c r="S401" i="1"/>
  <c r="R401" i="1"/>
  <c r="Q401" i="1"/>
  <c r="P401" i="1"/>
  <c r="O401" i="1"/>
  <c r="N401" i="1"/>
  <c r="M401" i="1"/>
  <c r="L401" i="1"/>
  <c r="K401" i="1"/>
  <c r="J401" i="1"/>
  <c r="I401" i="1"/>
  <c r="H401" i="1"/>
  <c r="W397" i="1"/>
  <c r="V397" i="1"/>
  <c r="U397" i="1"/>
  <c r="T397" i="1"/>
  <c r="S397" i="1"/>
  <c r="R397" i="1"/>
  <c r="Q397" i="1"/>
  <c r="P397" i="1"/>
  <c r="O397" i="1"/>
  <c r="N397" i="1"/>
  <c r="M397" i="1"/>
  <c r="L397" i="1"/>
  <c r="K397" i="1"/>
  <c r="J397" i="1"/>
  <c r="I397" i="1"/>
  <c r="H397" i="1"/>
  <c r="W394" i="1"/>
  <c r="V394" i="1"/>
  <c r="U394" i="1"/>
  <c r="T394" i="1"/>
  <c r="S394" i="1"/>
  <c r="R394" i="1"/>
  <c r="Q394" i="1"/>
  <c r="P394" i="1"/>
  <c r="O394" i="1"/>
  <c r="N394" i="1"/>
  <c r="M394" i="1"/>
  <c r="L394" i="1"/>
  <c r="K394" i="1"/>
  <c r="J394" i="1"/>
  <c r="I394" i="1"/>
  <c r="H394" i="1"/>
  <c r="W390" i="1"/>
  <c r="V390" i="1"/>
  <c r="U390" i="1"/>
  <c r="T390" i="1"/>
  <c r="S390" i="1"/>
  <c r="R390" i="1"/>
  <c r="Q390" i="1"/>
  <c r="P390" i="1"/>
  <c r="O390" i="1"/>
  <c r="N390" i="1"/>
  <c r="M390" i="1"/>
  <c r="L390" i="1"/>
  <c r="K390" i="1"/>
  <c r="J390" i="1"/>
  <c r="I390" i="1"/>
  <c r="H390" i="1"/>
  <c r="W387" i="1"/>
  <c r="V387" i="1"/>
  <c r="U387" i="1"/>
  <c r="T387" i="1"/>
  <c r="S387" i="1"/>
  <c r="R387" i="1"/>
  <c r="Q387" i="1"/>
  <c r="P387" i="1"/>
  <c r="O387" i="1"/>
  <c r="N387" i="1"/>
  <c r="M387" i="1"/>
  <c r="L387" i="1"/>
  <c r="K387" i="1"/>
  <c r="J387" i="1"/>
  <c r="I387" i="1"/>
  <c r="H387" i="1"/>
  <c r="W384" i="1"/>
  <c r="V384" i="1"/>
  <c r="U384" i="1"/>
  <c r="T384" i="1"/>
  <c r="S384" i="1"/>
  <c r="R384" i="1"/>
  <c r="Q384" i="1"/>
  <c r="P384" i="1"/>
  <c r="O384" i="1"/>
  <c r="N384" i="1"/>
  <c r="M384" i="1"/>
  <c r="L384" i="1"/>
  <c r="K384" i="1"/>
  <c r="J384" i="1"/>
  <c r="I384" i="1"/>
  <c r="H384" i="1"/>
  <c r="W381" i="1"/>
  <c r="V381" i="1"/>
  <c r="U381" i="1"/>
  <c r="T381" i="1"/>
  <c r="S381" i="1"/>
  <c r="R381" i="1"/>
  <c r="Q381" i="1"/>
  <c r="P381" i="1"/>
  <c r="O381" i="1"/>
  <c r="N381" i="1"/>
  <c r="M381" i="1"/>
  <c r="L381" i="1"/>
  <c r="K381" i="1"/>
  <c r="J381" i="1"/>
  <c r="I381" i="1"/>
  <c r="H381" i="1"/>
  <c r="W376" i="1"/>
  <c r="V376" i="1"/>
  <c r="U376" i="1"/>
  <c r="T376" i="1"/>
  <c r="S376" i="1"/>
  <c r="R376" i="1"/>
  <c r="Q376" i="1"/>
  <c r="P376" i="1"/>
  <c r="O376" i="1"/>
  <c r="N376" i="1"/>
  <c r="M376" i="1"/>
  <c r="L376" i="1"/>
  <c r="K376" i="1"/>
  <c r="J376" i="1"/>
  <c r="I376" i="1"/>
  <c r="H376" i="1"/>
  <c r="W371" i="1"/>
  <c r="V371" i="1"/>
  <c r="U371" i="1"/>
  <c r="T371" i="1"/>
  <c r="S371" i="1"/>
  <c r="R371" i="1"/>
  <c r="Q371" i="1"/>
  <c r="P371" i="1"/>
  <c r="O371" i="1"/>
  <c r="N371" i="1"/>
  <c r="M371" i="1"/>
  <c r="L371" i="1"/>
  <c r="K371" i="1"/>
  <c r="J371" i="1"/>
  <c r="I371" i="1"/>
  <c r="H371" i="1"/>
  <c r="W476" i="1"/>
  <c r="V476" i="1"/>
  <c r="U476" i="1"/>
  <c r="T476" i="1"/>
  <c r="S476" i="1"/>
  <c r="R476" i="1"/>
  <c r="Q476" i="1"/>
  <c r="P476" i="1"/>
  <c r="O476" i="1"/>
  <c r="N476" i="1"/>
  <c r="M476" i="1"/>
  <c r="L476" i="1"/>
  <c r="K476" i="1"/>
  <c r="J476" i="1"/>
  <c r="I476" i="1"/>
  <c r="H476" i="1"/>
  <c r="W474" i="1"/>
  <c r="V474" i="1"/>
  <c r="U474" i="1"/>
  <c r="T474" i="1"/>
  <c r="S474" i="1"/>
  <c r="R474" i="1"/>
  <c r="Q474" i="1"/>
  <c r="P474" i="1"/>
  <c r="O474" i="1"/>
  <c r="N474" i="1"/>
  <c r="M474" i="1"/>
  <c r="L474" i="1"/>
  <c r="K474" i="1"/>
  <c r="J474" i="1"/>
  <c r="I474" i="1"/>
  <c r="H474" i="1"/>
  <c r="W471" i="1"/>
  <c r="V471" i="1"/>
  <c r="U471" i="1"/>
  <c r="T471" i="1"/>
  <c r="S471" i="1"/>
  <c r="R471" i="1"/>
  <c r="Q471" i="1"/>
  <c r="P471" i="1"/>
  <c r="O471" i="1"/>
  <c r="N471" i="1"/>
  <c r="M471" i="1"/>
  <c r="L471" i="1"/>
  <c r="K471" i="1"/>
  <c r="J471" i="1"/>
  <c r="I471" i="1"/>
  <c r="H471" i="1"/>
  <c r="W468" i="1"/>
  <c r="V468" i="1"/>
  <c r="U468" i="1"/>
  <c r="T468" i="1"/>
  <c r="S468" i="1"/>
  <c r="R468" i="1"/>
  <c r="Q468" i="1"/>
  <c r="P468" i="1"/>
  <c r="O468" i="1"/>
  <c r="N468" i="1"/>
  <c r="M468" i="1"/>
  <c r="L468" i="1"/>
  <c r="K468" i="1"/>
  <c r="J468" i="1"/>
  <c r="I468" i="1"/>
  <c r="H468" i="1"/>
  <c r="W465" i="1"/>
  <c r="V465" i="1"/>
  <c r="U465" i="1"/>
  <c r="T465" i="1"/>
  <c r="S465" i="1"/>
  <c r="R465" i="1"/>
  <c r="Q465" i="1"/>
  <c r="P465" i="1"/>
  <c r="O465" i="1"/>
  <c r="N465" i="1"/>
  <c r="M465" i="1"/>
  <c r="L465" i="1"/>
  <c r="K465" i="1"/>
  <c r="J465" i="1"/>
  <c r="I465" i="1"/>
  <c r="H465" i="1"/>
  <c r="W461" i="1"/>
  <c r="V461" i="1"/>
  <c r="U461" i="1"/>
  <c r="T461" i="1"/>
  <c r="S461" i="1"/>
  <c r="R461" i="1"/>
  <c r="Q461" i="1"/>
  <c r="P461" i="1"/>
  <c r="O461" i="1"/>
  <c r="N461" i="1"/>
  <c r="M461" i="1"/>
  <c r="L461" i="1"/>
  <c r="K461" i="1"/>
  <c r="J461" i="1"/>
  <c r="I461" i="1"/>
  <c r="H461" i="1"/>
  <c r="W458" i="1"/>
  <c r="V458" i="1"/>
  <c r="U458" i="1"/>
  <c r="T458" i="1"/>
  <c r="S458" i="1"/>
  <c r="R458" i="1"/>
  <c r="Q458" i="1"/>
  <c r="P458" i="1"/>
  <c r="O458" i="1"/>
  <c r="N458" i="1"/>
  <c r="M458" i="1"/>
  <c r="L458" i="1"/>
  <c r="K458" i="1"/>
  <c r="J458" i="1"/>
  <c r="I458" i="1"/>
  <c r="H458" i="1"/>
  <c r="W454" i="1"/>
  <c r="V454" i="1"/>
  <c r="U454" i="1"/>
  <c r="T454" i="1"/>
  <c r="S454" i="1"/>
  <c r="R454" i="1"/>
  <c r="Q454" i="1"/>
  <c r="P454" i="1"/>
  <c r="O454" i="1"/>
  <c r="N454" i="1"/>
  <c r="M454" i="1"/>
  <c r="L454" i="1"/>
  <c r="K454" i="1"/>
  <c r="J454" i="1"/>
  <c r="I454" i="1"/>
  <c r="H454" i="1"/>
  <c r="W451" i="1"/>
  <c r="V451" i="1"/>
  <c r="U451" i="1"/>
  <c r="T451" i="1"/>
  <c r="S451" i="1"/>
  <c r="R451" i="1"/>
  <c r="Q451" i="1"/>
  <c r="P451" i="1"/>
  <c r="O451" i="1"/>
  <c r="N451" i="1"/>
  <c r="M451" i="1"/>
  <c r="L451" i="1"/>
  <c r="K451" i="1"/>
  <c r="J451" i="1"/>
  <c r="I451" i="1"/>
  <c r="H451" i="1"/>
  <c r="W447" i="1"/>
  <c r="V447" i="1"/>
  <c r="U447" i="1"/>
  <c r="T447" i="1"/>
  <c r="S447" i="1"/>
  <c r="R447" i="1"/>
  <c r="Q447" i="1"/>
  <c r="P447" i="1"/>
  <c r="O447" i="1"/>
  <c r="N447" i="1"/>
  <c r="M447" i="1"/>
  <c r="L447" i="1"/>
  <c r="K447" i="1"/>
  <c r="J447" i="1"/>
  <c r="I447" i="1"/>
  <c r="H447" i="1"/>
  <c r="W444" i="1"/>
  <c r="V444" i="1"/>
  <c r="U444" i="1"/>
  <c r="T444" i="1"/>
  <c r="S444" i="1"/>
  <c r="R444" i="1"/>
  <c r="Q444" i="1"/>
  <c r="P444" i="1"/>
  <c r="O444" i="1"/>
  <c r="N444" i="1"/>
  <c r="M444" i="1"/>
  <c r="L444" i="1"/>
  <c r="K444" i="1"/>
  <c r="J444" i="1"/>
  <c r="I444" i="1"/>
  <c r="H444" i="1"/>
  <c r="W441" i="1"/>
  <c r="V441" i="1"/>
  <c r="U441" i="1"/>
  <c r="T441" i="1"/>
  <c r="S441" i="1"/>
  <c r="R441" i="1"/>
  <c r="Q441" i="1"/>
  <c r="P441" i="1"/>
  <c r="O441" i="1"/>
  <c r="N441" i="1"/>
  <c r="M441" i="1"/>
  <c r="L441" i="1"/>
  <c r="K441" i="1"/>
  <c r="J441" i="1"/>
  <c r="I441" i="1"/>
  <c r="H441" i="1"/>
  <c r="W438" i="1"/>
  <c r="V438" i="1"/>
  <c r="U438" i="1"/>
  <c r="T438" i="1"/>
  <c r="S438" i="1"/>
  <c r="R438" i="1"/>
  <c r="Q438" i="1"/>
  <c r="P438" i="1"/>
  <c r="O438" i="1"/>
  <c r="N438" i="1"/>
  <c r="M438" i="1"/>
  <c r="L438" i="1"/>
  <c r="K438" i="1"/>
  <c r="J438" i="1"/>
  <c r="I438" i="1"/>
  <c r="H438" i="1"/>
  <c r="W433" i="1"/>
  <c r="V433" i="1"/>
  <c r="U433" i="1"/>
  <c r="T433" i="1"/>
  <c r="S433" i="1"/>
  <c r="R433" i="1"/>
  <c r="Q433" i="1"/>
  <c r="P433" i="1"/>
  <c r="O433" i="1"/>
  <c r="N433" i="1"/>
  <c r="M433" i="1"/>
  <c r="L433" i="1"/>
  <c r="K433" i="1"/>
  <c r="J433" i="1"/>
  <c r="I433" i="1"/>
  <c r="H433" i="1"/>
  <c r="W428" i="1"/>
  <c r="V428" i="1"/>
  <c r="U428" i="1"/>
  <c r="T428" i="1"/>
  <c r="S428" i="1"/>
  <c r="R428" i="1"/>
  <c r="Q428" i="1"/>
  <c r="P428" i="1"/>
  <c r="O428" i="1"/>
  <c r="N428" i="1"/>
  <c r="M428" i="1"/>
  <c r="L428" i="1"/>
  <c r="K428" i="1"/>
  <c r="J428" i="1"/>
  <c r="I428" i="1"/>
  <c r="H428" i="1"/>
  <c r="G480" i="1"/>
  <c r="G476" i="1"/>
  <c r="G474" i="1"/>
  <c r="G471" i="1"/>
  <c r="G468" i="1"/>
  <c r="G465" i="1"/>
  <c r="G461" i="1"/>
  <c r="G458" i="1"/>
  <c r="G454" i="1"/>
  <c r="G451" i="1"/>
  <c r="G447" i="1"/>
  <c r="G444" i="1"/>
  <c r="G441" i="1"/>
  <c r="G438" i="1"/>
  <c r="G433" i="1"/>
  <c r="G428" i="1"/>
  <c r="G423" i="1"/>
  <c r="G419" i="1"/>
  <c r="G417" i="1"/>
  <c r="G414" i="1"/>
  <c r="G411" i="1"/>
  <c r="G408" i="1"/>
  <c r="G404" i="1"/>
  <c r="G401" i="1"/>
  <c r="G397" i="1"/>
  <c r="G394" i="1"/>
  <c r="G390" i="1"/>
  <c r="G387" i="1"/>
  <c r="G384" i="1"/>
  <c r="G381" i="1"/>
  <c r="G376" i="1"/>
  <c r="G371" i="1"/>
  <c r="T744" i="1" l="1"/>
  <c r="U745" i="1"/>
  <c r="N1006" i="1"/>
  <c r="M1006" i="1"/>
  <c r="L1006" i="1"/>
  <c r="U744" i="1" l="1"/>
  <c r="V745" i="1"/>
  <c r="W745" i="1" l="1"/>
  <c r="V744" i="1"/>
  <c r="W744" i="1" l="1"/>
  <c r="T330" i="1" l="1"/>
  <c r="S330" i="1"/>
  <c r="K330" i="1"/>
  <c r="J330" i="1"/>
  <c r="H230" i="1"/>
  <c r="F532" i="1" l="1"/>
  <c r="F533" i="1"/>
  <c r="W13" i="1" l="1"/>
  <c r="V13" i="1"/>
  <c r="U13" i="1"/>
  <c r="T13" i="1"/>
  <c r="S13" i="1"/>
  <c r="R13" i="1"/>
  <c r="Q13" i="1"/>
  <c r="P13" i="1"/>
  <c r="O13" i="1"/>
  <c r="N13" i="1"/>
  <c r="M13" i="1"/>
  <c r="L13" i="1"/>
  <c r="K13" i="1"/>
  <c r="J13" i="1"/>
  <c r="I13" i="1"/>
  <c r="H13" i="1"/>
  <c r="V544" i="1"/>
  <c r="U544" i="1"/>
  <c r="T544" i="1"/>
  <c r="S544" i="1"/>
  <c r="R544" i="1"/>
  <c r="Q544" i="1"/>
  <c r="P544" i="1"/>
  <c r="O544" i="1"/>
  <c r="N544" i="1"/>
  <c r="M544" i="1"/>
  <c r="L544" i="1"/>
  <c r="K544" i="1"/>
  <c r="J544" i="1"/>
  <c r="I544" i="1"/>
  <c r="H544" i="1"/>
  <c r="V601" i="1"/>
  <c r="U601" i="1"/>
  <c r="T601" i="1"/>
  <c r="S601" i="1"/>
  <c r="R601" i="1"/>
  <c r="Q601" i="1"/>
  <c r="P601" i="1"/>
  <c r="O601" i="1"/>
  <c r="N601" i="1"/>
  <c r="M601" i="1"/>
  <c r="L601" i="1"/>
  <c r="K601" i="1"/>
  <c r="J601" i="1"/>
  <c r="I601" i="1"/>
  <c r="H601" i="1"/>
  <c r="V600" i="1"/>
  <c r="U600" i="1"/>
  <c r="T600" i="1"/>
  <c r="S600" i="1"/>
  <c r="R600" i="1"/>
  <c r="Q600" i="1"/>
  <c r="P600" i="1"/>
  <c r="O600" i="1"/>
  <c r="N600" i="1"/>
  <c r="M600" i="1"/>
  <c r="L600" i="1"/>
  <c r="K600" i="1"/>
  <c r="J600" i="1"/>
  <c r="I600" i="1"/>
  <c r="H600" i="1"/>
  <c r="W70" i="1"/>
  <c r="V70" i="1"/>
  <c r="U70" i="1"/>
  <c r="T70" i="1"/>
  <c r="S70" i="1"/>
  <c r="R70" i="1"/>
  <c r="Q70" i="1"/>
  <c r="P70" i="1"/>
  <c r="O70" i="1"/>
  <c r="N70" i="1"/>
  <c r="M70" i="1"/>
  <c r="L70" i="1"/>
  <c r="K70" i="1"/>
  <c r="J70" i="1"/>
  <c r="I70" i="1"/>
  <c r="H70" i="1"/>
  <c r="L542" i="1" l="1"/>
  <c r="P542" i="1"/>
  <c r="T542" i="1"/>
  <c r="J542" i="1"/>
  <c r="N542" i="1"/>
  <c r="R542" i="1"/>
  <c r="V542" i="1"/>
  <c r="K542" i="1"/>
  <c r="O542" i="1"/>
  <c r="S542" i="1"/>
  <c r="I542" i="1"/>
  <c r="M542" i="1"/>
  <c r="Q542" i="1"/>
  <c r="U542" i="1"/>
  <c r="H599" i="1"/>
  <c r="L599" i="1"/>
  <c r="P599" i="1"/>
  <c r="T599" i="1"/>
  <c r="I599" i="1"/>
  <c r="M599" i="1"/>
  <c r="Q599" i="1"/>
  <c r="U599" i="1"/>
  <c r="R599" i="1"/>
  <c r="O599" i="1"/>
  <c r="N599" i="1"/>
  <c r="V599" i="1"/>
  <c r="K599" i="1"/>
  <c r="S599" i="1"/>
  <c r="J599" i="1"/>
  <c r="V1004" i="1"/>
  <c r="U1004" i="1"/>
  <c r="T1004" i="1"/>
  <c r="S1004" i="1"/>
  <c r="R1004" i="1"/>
  <c r="Q1004" i="1"/>
  <c r="P1004" i="1"/>
  <c r="O1004" i="1"/>
  <c r="N1004" i="1"/>
  <c r="M1004" i="1"/>
  <c r="L1004" i="1"/>
  <c r="K1004" i="1"/>
  <c r="J1004" i="1"/>
  <c r="I1004" i="1"/>
  <c r="V1002" i="1"/>
  <c r="U1002" i="1"/>
  <c r="T1002" i="1"/>
  <c r="S1002" i="1"/>
  <c r="R1002" i="1"/>
  <c r="Q1002" i="1"/>
  <c r="P1002" i="1"/>
  <c r="O1002" i="1"/>
  <c r="N1002" i="1"/>
  <c r="M1002" i="1"/>
  <c r="L1002" i="1"/>
  <c r="K1002" i="1"/>
  <c r="J1002" i="1"/>
  <c r="I1002" i="1"/>
  <c r="V1001" i="1"/>
  <c r="U1001" i="1"/>
  <c r="T1001" i="1"/>
  <c r="S1001" i="1"/>
  <c r="R1001" i="1"/>
  <c r="Q1001" i="1"/>
  <c r="P1001" i="1"/>
  <c r="O1001" i="1"/>
  <c r="N1001" i="1"/>
  <c r="M1001" i="1"/>
  <c r="L1001" i="1"/>
  <c r="K1001" i="1"/>
  <c r="J1001" i="1"/>
  <c r="I1001" i="1"/>
  <c r="V999" i="1"/>
  <c r="U999" i="1"/>
  <c r="T999" i="1"/>
  <c r="S999" i="1"/>
  <c r="R999" i="1"/>
  <c r="Q999" i="1"/>
  <c r="P999" i="1"/>
  <c r="O999" i="1"/>
  <c r="N999" i="1"/>
  <c r="M999" i="1"/>
  <c r="L999" i="1"/>
  <c r="K999" i="1"/>
  <c r="J999" i="1"/>
  <c r="I999" i="1"/>
  <c r="V998" i="1"/>
  <c r="U998" i="1"/>
  <c r="T998" i="1"/>
  <c r="S998" i="1"/>
  <c r="R998" i="1"/>
  <c r="Q998" i="1"/>
  <c r="P998" i="1"/>
  <c r="O998" i="1"/>
  <c r="N998" i="1"/>
  <c r="M998" i="1"/>
  <c r="L998" i="1"/>
  <c r="K998" i="1"/>
  <c r="J998" i="1"/>
  <c r="I998" i="1"/>
  <c r="V995" i="1"/>
  <c r="U995" i="1"/>
  <c r="T995" i="1"/>
  <c r="S995" i="1"/>
  <c r="R995" i="1"/>
  <c r="Q995" i="1"/>
  <c r="P995" i="1"/>
  <c r="O995" i="1"/>
  <c r="N995" i="1"/>
  <c r="M995" i="1"/>
  <c r="L995" i="1"/>
  <c r="K995" i="1"/>
  <c r="J995" i="1"/>
  <c r="I995" i="1"/>
  <c r="V993" i="1"/>
  <c r="U993" i="1"/>
  <c r="T993" i="1"/>
  <c r="S993" i="1"/>
  <c r="R993" i="1"/>
  <c r="Q993" i="1"/>
  <c r="P993" i="1"/>
  <c r="O993" i="1"/>
  <c r="N993" i="1"/>
  <c r="M993" i="1"/>
  <c r="L993" i="1"/>
  <c r="K993" i="1"/>
  <c r="J993" i="1"/>
  <c r="I993" i="1"/>
  <c r="V992" i="1"/>
  <c r="U992" i="1"/>
  <c r="T992" i="1"/>
  <c r="S992" i="1"/>
  <c r="R992" i="1"/>
  <c r="Q992" i="1"/>
  <c r="P992" i="1"/>
  <c r="O992" i="1"/>
  <c r="N992" i="1"/>
  <c r="M992" i="1"/>
  <c r="L992" i="1"/>
  <c r="K992" i="1"/>
  <c r="J992" i="1"/>
  <c r="I992" i="1"/>
  <c r="V991" i="1"/>
  <c r="U991" i="1"/>
  <c r="T991" i="1"/>
  <c r="S991" i="1"/>
  <c r="R991" i="1"/>
  <c r="Q991" i="1"/>
  <c r="P991" i="1"/>
  <c r="O991" i="1"/>
  <c r="N991" i="1"/>
  <c r="M991" i="1"/>
  <c r="L991" i="1"/>
  <c r="K991" i="1"/>
  <c r="J991" i="1"/>
  <c r="I991" i="1"/>
  <c r="V989" i="1"/>
  <c r="U989" i="1"/>
  <c r="T989" i="1"/>
  <c r="S989" i="1"/>
  <c r="R989" i="1"/>
  <c r="Q989" i="1"/>
  <c r="P989" i="1"/>
  <c r="O989" i="1"/>
  <c r="N989" i="1"/>
  <c r="M989" i="1"/>
  <c r="L989" i="1"/>
  <c r="K989" i="1"/>
  <c r="J989" i="1"/>
  <c r="I989" i="1"/>
  <c r="V988" i="1"/>
  <c r="U988" i="1"/>
  <c r="T988" i="1"/>
  <c r="S988" i="1"/>
  <c r="R988" i="1"/>
  <c r="Q988" i="1"/>
  <c r="P988" i="1"/>
  <c r="O988" i="1"/>
  <c r="N988" i="1"/>
  <c r="M988" i="1"/>
  <c r="L988" i="1"/>
  <c r="K988" i="1"/>
  <c r="J988" i="1"/>
  <c r="I988" i="1"/>
  <c r="V986" i="1"/>
  <c r="U986" i="1"/>
  <c r="T986" i="1"/>
  <c r="S986" i="1"/>
  <c r="R986" i="1"/>
  <c r="Q986" i="1"/>
  <c r="P986" i="1"/>
  <c r="O986" i="1"/>
  <c r="N986" i="1"/>
  <c r="M986" i="1"/>
  <c r="L986" i="1"/>
  <c r="K986" i="1"/>
  <c r="J986" i="1"/>
  <c r="I986" i="1"/>
  <c r="V985" i="1"/>
  <c r="U985" i="1"/>
  <c r="T985" i="1"/>
  <c r="S985" i="1"/>
  <c r="R985" i="1"/>
  <c r="Q985" i="1"/>
  <c r="P985" i="1"/>
  <c r="O985" i="1"/>
  <c r="N985" i="1"/>
  <c r="M985" i="1"/>
  <c r="L985" i="1"/>
  <c r="K985" i="1"/>
  <c r="J985" i="1"/>
  <c r="I985" i="1"/>
  <c r="V984" i="1"/>
  <c r="U984" i="1"/>
  <c r="T984" i="1"/>
  <c r="S984" i="1"/>
  <c r="R984" i="1"/>
  <c r="Q984" i="1"/>
  <c r="P984" i="1"/>
  <c r="O984" i="1"/>
  <c r="N984" i="1"/>
  <c r="M984" i="1"/>
  <c r="L984" i="1"/>
  <c r="K984" i="1"/>
  <c r="J984" i="1"/>
  <c r="I984" i="1"/>
  <c r="V982" i="1"/>
  <c r="U982" i="1"/>
  <c r="T982" i="1"/>
  <c r="S982" i="1"/>
  <c r="R982" i="1"/>
  <c r="Q982" i="1"/>
  <c r="P982" i="1"/>
  <c r="O982" i="1"/>
  <c r="N982" i="1"/>
  <c r="M982" i="1"/>
  <c r="L982" i="1"/>
  <c r="K982" i="1"/>
  <c r="J982" i="1"/>
  <c r="I982" i="1"/>
  <c r="V981" i="1"/>
  <c r="U981" i="1"/>
  <c r="T981" i="1"/>
  <c r="S981" i="1"/>
  <c r="R981" i="1"/>
  <c r="Q981" i="1"/>
  <c r="P981" i="1"/>
  <c r="O981" i="1"/>
  <c r="N981" i="1"/>
  <c r="M981" i="1"/>
  <c r="L981" i="1"/>
  <c r="K981" i="1"/>
  <c r="J981" i="1"/>
  <c r="I981" i="1"/>
  <c r="V978" i="1"/>
  <c r="U978" i="1"/>
  <c r="T978" i="1"/>
  <c r="S978" i="1"/>
  <c r="R978" i="1"/>
  <c r="Q978" i="1"/>
  <c r="P978" i="1"/>
  <c r="O978" i="1"/>
  <c r="N978" i="1"/>
  <c r="M978" i="1"/>
  <c r="L978" i="1"/>
  <c r="K978" i="1"/>
  <c r="J978" i="1"/>
  <c r="I978" i="1"/>
  <c r="V977" i="1"/>
  <c r="U977" i="1"/>
  <c r="T977" i="1"/>
  <c r="S977" i="1"/>
  <c r="R977" i="1"/>
  <c r="Q977" i="1"/>
  <c r="P977" i="1"/>
  <c r="O977" i="1"/>
  <c r="N977" i="1"/>
  <c r="M977" i="1"/>
  <c r="L977" i="1"/>
  <c r="K977" i="1"/>
  <c r="J977" i="1"/>
  <c r="I977" i="1"/>
  <c r="V975" i="1"/>
  <c r="U975" i="1"/>
  <c r="T975" i="1"/>
  <c r="S975" i="1"/>
  <c r="R975" i="1"/>
  <c r="Q975" i="1"/>
  <c r="P975" i="1"/>
  <c r="O975" i="1"/>
  <c r="N975" i="1"/>
  <c r="M975" i="1"/>
  <c r="L975" i="1"/>
  <c r="K975" i="1"/>
  <c r="J975" i="1"/>
  <c r="I975" i="1"/>
  <c r="V974" i="1"/>
  <c r="U974" i="1"/>
  <c r="T974" i="1"/>
  <c r="S974" i="1"/>
  <c r="R974" i="1"/>
  <c r="Q974" i="1"/>
  <c r="P974" i="1"/>
  <c r="O974" i="1"/>
  <c r="N974" i="1"/>
  <c r="M974" i="1"/>
  <c r="L974" i="1"/>
  <c r="K974" i="1"/>
  <c r="J974" i="1"/>
  <c r="I974" i="1"/>
  <c r="V972" i="1"/>
  <c r="U972" i="1"/>
  <c r="T972" i="1"/>
  <c r="S972" i="1"/>
  <c r="R972" i="1"/>
  <c r="Q972" i="1"/>
  <c r="P972" i="1"/>
  <c r="O972" i="1"/>
  <c r="N972" i="1"/>
  <c r="M972" i="1"/>
  <c r="L972" i="1"/>
  <c r="K972" i="1"/>
  <c r="J972" i="1"/>
  <c r="I972" i="1"/>
  <c r="V971" i="1"/>
  <c r="U971" i="1"/>
  <c r="T971" i="1"/>
  <c r="S971" i="1"/>
  <c r="R971" i="1"/>
  <c r="Q971" i="1"/>
  <c r="P971" i="1"/>
  <c r="O971" i="1"/>
  <c r="N971" i="1"/>
  <c r="M971" i="1"/>
  <c r="L971" i="1"/>
  <c r="K971" i="1"/>
  <c r="J971" i="1"/>
  <c r="I971" i="1"/>
  <c r="V968" i="1"/>
  <c r="U968" i="1"/>
  <c r="T968" i="1"/>
  <c r="S968" i="1"/>
  <c r="R968" i="1"/>
  <c r="Q968" i="1"/>
  <c r="P968" i="1"/>
  <c r="O968" i="1"/>
  <c r="N968" i="1"/>
  <c r="M968" i="1"/>
  <c r="L968" i="1"/>
  <c r="K968" i="1"/>
  <c r="J968" i="1"/>
  <c r="I968" i="1"/>
  <c r="V966" i="1"/>
  <c r="U966" i="1"/>
  <c r="T966" i="1"/>
  <c r="S966" i="1"/>
  <c r="R966" i="1"/>
  <c r="Q966" i="1"/>
  <c r="P966" i="1"/>
  <c r="O966" i="1"/>
  <c r="N966" i="1"/>
  <c r="M966" i="1"/>
  <c r="L966" i="1"/>
  <c r="K966" i="1"/>
  <c r="J966" i="1"/>
  <c r="I966" i="1"/>
  <c r="V965" i="1"/>
  <c r="U965" i="1"/>
  <c r="T965" i="1"/>
  <c r="S965" i="1"/>
  <c r="R965" i="1"/>
  <c r="Q965" i="1"/>
  <c r="P965" i="1"/>
  <c r="O965" i="1"/>
  <c r="N965" i="1"/>
  <c r="M965" i="1"/>
  <c r="L965" i="1"/>
  <c r="K965" i="1"/>
  <c r="J965" i="1"/>
  <c r="I965" i="1"/>
  <c r="V964" i="1"/>
  <c r="U964" i="1"/>
  <c r="T964" i="1"/>
  <c r="S964" i="1"/>
  <c r="R964" i="1"/>
  <c r="Q964" i="1"/>
  <c r="P964" i="1"/>
  <c r="O964" i="1"/>
  <c r="N964" i="1"/>
  <c r="M964" i="1"/>
  <c r="L964" i="1"/>
  <c r="K964" i="1"/>
  <c r="J964" i="1"/>
  <c r="I964" i="1"/>
  <c r="V963" i="1"/>
  <c r="U963" i="1"/>
  <c r="T963" i="1"/>
  <c r="S963" i="1"/>
  <c r="R963" i="1"/>
  <c r="Q963" i="1"/>
  <c r="P963" i="1"/>
  <c r="O963" i="1"/>
  <c r="N963" i="1"/>
  <c r="M963" i="1"/>
  <c r="L963" i="1"/>
  <c r="K963" i="1"/>
  <c r="J963" i="1"/>
  <c r="I963" i="1"/>
  <c r="V961" i="1"/>
  <c r="U961" i="1"/>
  <c r="T961" i="1"/>
  <c r="S961" i="1"/>
  <c r="R961" i="1"/>
  <c r="Q961" i="1"/>
  <c r="P961" i="1"/>
  <c r="O961" i="1"/>
  <c r="N961" i="1"/>
  <c r="M961" i="1"/>
  <c r="L961" i="1"/>
  <c r="K961" i="1"/>
  <c r="J961" i="1"/>
  <c r="I961" i="1"/>
  <c r="V960" i="1"/>
  <c r="U960" i="1"/>
  <c r="T960" i="1"/>
  <c r="S960" i="1"/>
  <c r="R960" i="1"/>
  <c r="Q960" i="1"/>
  <c r="P960" i="1"/>
  <c r="O960" i="1"/>
  <c r="N960" i="1"/>
  <c r="M960" i="1"/>
  <c r="L960" i="1"/>
  <c r="K960" i="1"/>
  <c r="J960" i="1"/>
  <c r="I960" i="1"/>
  <c r="V959" i="1"/>
  <c r="U959" i="1"/>
  <c r="T959" i="1"/>
  <c r="S959" i="1"/>
  <c r="R959" i="1"/>
  <c r="Q959" i="1"/>
  <c r="P959" i="1"/>
  <c r="O959" i="1"/>
  <c r="N959" i="1"/>
  <c r="M959" i="1"/>
  <c r="L959" i="1"/>
  <c r="K959" i="1"/>
  <c r="J959" i="1"/>
  <c r="I959" i="1"/>
  <c r="V958" i="1"/>
  <c r="U958" i="1"/>
  <c r="T958" i="1"/>
  <c r="S958" i="1"/>
  <c r="R958" i="1"/>
  <c r="Q958" i="1"/>
  <c r="P958" i="1"/>
  <c r="O958" i="1"/>
  <c r="N958" i="1"/>
  <c r="M958" i="1"/>
  <c r="L958" i="1"/>
  <c r="K958" i="1"/>
  <c r="J958" i="1"/>
  <c r="I958" i="1"/>
  <c r="V947" i="1"/>
  <c r="U947" i="1"/>
  <c r="T947" i="1"/>
  <c r="S947" i="1"/>
  <c r="R947" i="1"/>
  <c r="Q947" i="1"/>
  <c r="P947" i="1"/>
  <c r="O947" i="1"/>
  <c r="N947" i="1"/>
  <c r="M947" i="1"/>
  <c r="L947" i="1"/>
  <c r="K947" i="1"/>
  <c r="J947" i="1"/>
  <c r="I947" i="1"/>
  <c r="V945" i="1"/>
  <c r="U945" i="1"/>
  <c r="T945" i="1"/>
  <c r="S945" i="1"/>
  <c r="R945" i="1"/>
  <c r="Q945" i="1"/>
  <c r="P945" i="1"/>
  <c r="O945" i="1"/>
  <c r="N945" i="1"/>
  <c r="M945" i="1"/>
  <c r="L945" i="1"/>
  <c r="K945" i="1"/>
  <c r="J945" i="1"/>
  <c r="I945" i="1"/>
  <c r="V944" i="1"/>
  <c r="U944" i="1"/>
  <c r="T944" i="1"/>
  <c r="S944" i="1"/>
  <c r="R944" i="1"/>
  <c r="Q944" i="1"/>
  <c r="P944" i="1"/>
  <c r="O944" i="1"/>
  <c r="N944" i="1"/>
  <c r="M944" i="1"/>
  <c r="L944" i="1"/>
  <c r="K944" i="1"/>
  <c r="J944" i="1"/>
  <c r="I944" i="1"/>
  <c r="V942" i="1"/>
  <c r="U942" i="1"/>
  <c r="T942" i="1"/>
  <c r="S942" i="1"/>
  <c r="R942" i="1"/>
  <c r="Q942" i="1"/>
  <c r="P942" i="1"/>
  <c r="O942" i="1"/>
  <c r="N942" i="1"/>
  <c r="M942" i="1"/>
  <c r="L942" i="1"/>
  <c r="K942" i="1"/>
  <c r="J942" i="1"/>
  <c r="I942" i="1"/>
  <c r="V941" i="1"/>
  <c r="U941" i="1"/>
  <c r="T941" i="1"/>
  <c r="S941" i="1"/>
  <c r="R941" i="1"/>
  <c r="Q941" i="1"/>
  <c r="P941" i="1"/>
  <c r="O941" i="1"/>
  <c r="N941" i="1"/>
  <c r="M941" i="1"/>
  <c r="L941" i="1"/>
  <c r="K941" i="1"/>
  <c r="J941" i="1"/>
  <c r="I941" i="1"/>
  <c r="V938" i="1"/>
  <c r="U938" i="1"/>
  <c r="T938" i="1"/>
  <c r="S938" i="1"/>
  <c r="R938" i="1"/>
  <c r="Q938" i="1"/>
  <c r="P938" i="1"/>
  <c r="O938" i="1"/>
  <c r="N938" i="1"/>
  <c r="M938" i="1"/>
  <c r="L938" i="1"/>
  <c r="K938" i="1"/>
  <c r="J938" i="1"/>
  <c r="I938" i="1"/>
  <c r="V936" i="1"/>
  <c r="U936" i="1"/>
  <c r="T936" i="1"/>
  <c r="S936" i="1"/>
  <c r="R936" i="1"/>
  <c r="Q936" i="1"/>
  <c r="P936" i="1"/>
  <c r="O936" i="1"/>
  <c r="N936" i="1"/>
  <c r="M936" i="1"/>
  <c r="L936" i="1"/>
  <c r="K936" i="1"/>
  <c r="J936" i="1"/>
  <c r="I936" i="1"/>
  <c r="V935" i="1"/>
  <c r="U935" i="1"/>
  <c r="T935" i="1"/>
  <c r="S935" i="1"/>
  <c r="R935" i="1"/>
  <c r="Q935" i="1"/>
  <c r="P935" i="1"/>
  <c r="O935" i="1"/>
  <c r="N935" i="1"/>
  <c r="M935" i="1"/>
  <c r="L935" i="1"/>
  <c r="K935" i="1"/>
  <c r="J935" i="1"/>
  <c r="I935" i="1"/>
  <c r="V934" i="1"/>
  <c r="U934" i="1"/>
  <c r="T934" i="1"/>
  <c r="S934" i="1"/>
  <c r="R934" i="1"/>
  <c r="Q934" i="1"/>
  <c r="P934" i="1"/>
  <c r="O934" i="1"/>
  <c r="N934" i="1"/>
  <c r="M934" i="1"/>
  <c r="L934" i="1"/>
  <c r="K934" i="1"/>
  <c r="J934" i="1"/>
  <c r="I934" i="1"/>
  <c r="V932" i="1"/>
  <c r="U932" i="1"/>
  <c r="T932" i="1"/>
  <c r="S932" i="1"/>
  <c r="R932" i="1"/>
  <c r="Q932" i="1"/>
  <c r="P932" i="1"/>
  <c r="O932" i="1"/>
  <c r="N932" i="1"/>
  <c r="M932" i="1"/>
  <c r="L932" i="1"/>
  <c r="K932" i="1"/>
  <c r="J932" i="1"/>
  <c r="I932" i="1"/>
  <c r="V931" i="1"/>
  <c r="U931" i="1"/>
  <c r="T931" i="1"/>
  <c r="S931" i="1"/>
  <c r="R931" i="1"/>
  <c r="Q931" i="1"/>
  <c r="P931" i="1"/>
  <c r="O931" i="1"/>
  <c r="N931" i="1"/>
  <c r="M931" i="1"/>
  <c r="L931" i="1"/>
  <c r="K931" i="1"/>
  <c r="J931" i="1"/>
  <c r="I931" i="1"/>
  <c r="V929" i="1"/>
  <c r="U929" i="1"/>
  <c r="T929" i="1"/>
  <c r="S929" i="1"/>
  <c r="R929" i="1"/>
  <c r="Q929" i="1"/>
  <c r="P929" i="1"/>
  <c r="O929" i="1"/>
  <c r="N929" i="1"/>
  <c r="M929" i="1"/>
  <c r="L929" i="1"/>
  <c r="K929" i="1"/>
  <c r="J929" i="1"/>
  <c r="I929" i="1"/>
  <c r="V928" i="1"/>
  <c r="U928" i="1"/>
  <c r="T928" i="1"/>
  <c r="S928" i="1"/>
  <c r="R928" i="1"/>
  <c r="Q928" i="1"/>
  <c r="P928" i="1"/>
  <c r="O928" i="1"/>
  <c r="N928" i="1"/>
  <c r="M928" i="1"/>
  <c r="L928" i="1"/>
  <c r="K928" i="1"/>
  <c r="J928" i="1"/>
  <c r="I928" i="1"/>
  <c r="V927" i="1"/>
  <c r="U927" i="1"/>
  <c r="T927" i="1"/>
  <c r="S927" i="1"/>
  <c r="R927" i="1"/>
  <c r="Q927" i="1"/>
  <c r="P927" i="1"/>
  <c r="O927" i="1"/>
  <c r="N927" i="1"/>
  <c r="M927" i="1"/>
  <c r="L927" i="1"/>
  <c r="K927" i="1"/>
  <c r="J927" i="1"/>
  <c r="I927" i="1"/>
  <c r="V925" i="1"/>
  <c r="U925" i="1"/>
  <c r="T925" i="1"/>
  <c r="S925" i="1"/>
  <c r="R925" i="1"/>
  <c r="Q925" i="1"/>
  <c r="P925" i="1"/>
  <c r="O925" i="1"/>
  <c r="N925" i="1"/>
  <c r="M925" i="1"/>
  <c r="L925" i="1"/>
  <c r="K925" i="1"/>
  <c r="J925" i="1"/>
  <c r="I925" i="1"/>
  <c r="V924" i="1"/>
  <c r="U924" i="1"/>
  <c r="T924" i="1"/>
  <c r="S924" i="1"/>
  <c r="R924" i="1"/>
  <c r="Q924" i="1"/>
  <c r="P924" i="1"/>
  <c r="O924" i="1"/>
  <c r="N924" i="1"/>
  <c r="M924" i="1"/>
  <c r="L924" i="1"/>
  <c r="K924" i="1"/>
  <c r="J924" i="1"/>
  <c r="I924" i="1"/>
  <c r="V921" i="1"/>
  <c r="U921" i="1"/>
  <c r="T921" i="1"/>
  <c r="S921" i="1"/>
  <c r="R921" i="1"/>
  <c r="Q921" i="1"/>
  <c r="P921" i="1"/>
  <c r="O921" i="1"/>
  <c r="N921" i="1"/>
  <c r="M921" i="1"/>
  <c r="L921" i="1"/>
  <c r="K921" i="1"/>
  <c r="J921" i="1"/>
  <c r="I921" i="1"/>
  <c r="V920" i="1"/>
  <c r="U920" i="1"/>
  <c r="T920" i="1"/>
  <c r="S920" i="1"/>
  <c r="R920" i="1"/>
  <c r="Q920" i="1"/>
  <c r="P920" i="1"/>
  <c r="O920" i="1"/>
  <c r="N920" i="1"/>
  <c r="M920" i="1"/>
  <c r="L920" i="1"/>
  <c r="K920" i="1"/>
  <c r="J920" i="1"/>
  <c r="I920" i="1"/>
  <c r="V918" i="1"/>
  <c r="U918" i="1"/>
  <c r="T918" i="1"/>
  <c r="S918" i="1"/>
  <c r="R918" i="1"/>
  <c r="Q918" i="1"/>
  <c r="P918" i="1"/>
  <c r="O918" i="1"/>
  <c r="N918" i="1"/>
  <c r="M918" i="1"/>
  <c r="L918" i="1"/>
  <c r="K918" i="1"/>
  <c r="J918" i="1"/>
  <c r="I918" i="1"/>
  <c r="V917" i="1"/>
  <c r="U917" i="1"/>
  <c r="T917" i="1"/>
  <c r="S917" i="1"/>
  <c r="R917" i="1"/>
  <c r="Q917" i="1"/>
  <c r="P917" i="1"/>
  <c r="O917" i="1"/>
  <c r="N917" i="1"/>
  <c r="M917" i="1"/>
  <c r="L917" i="1"/>
  <c r="K917" i="1"/>
  <c r="J917" i="1"/>
  <c r="I917" i="1"/>
  <c r="V915" i="1"/>
  <c r="U915" i="1"/>
  <c r="T915" i="1"/>
  <c r="S915" i="1"/>
  <c r="R915" i="1"/>
  <c r="Q915" i="1"/>
  <c r="P915" i="1"/>
  <c r="O915" i="1"/>
  <c r="N915" i="1"/>
  <c r="M915" i="1"/>
  <c r="L915" i="1"/>
  <c r="K915" i="1"/>
  <c r="J915" i="1"/>
  <c r="I915" i="1"/>
  <c r="V914" i="1"/>
  <c r="U914" i="1"/>
  <c r="T914" i="1"/>
  <c r="S914" i="1"/>
  <c r="R914" i="1"/>
  <c r="Q914" i="1"/>
  <c r="P914" i="1"/>
  <c r="O914" i="1"/>
  <c r="N914" i="1"/>
  <c r="M914" i="1"/>
  <c r="L914" i="1"/>
  <c r="K914" i="1"/>
  <c r="J914" i="1"/>
  <c r="I914" i="1"/>
  <c r="V911" i="1"/>
  <c r="U911" i="1"/>
  <c r="T911" i="1"/>
  <c r="S911" i="1"/>
  <c r="R911" i="1"/>
  <c r="Q911" i="1"/>
  <c r="P911" i="1"/>
  <c r="O911" i="1"/>
  <c r="N911" i="1"/>
  <c r="M911" i="1"/>
  <c r="L911" i="1"/>
  <c r="K911" i="1"/>
  <c r="J911" i="1"/>
  <c r="I911" i="1"/>
  <c r="V909" i="1"/>
  <c r="U909" i="1"/>
  <c r="T909" i="1"/>
  <c r="S909" i="1"/>
  <c r="R909" i="1"/>
  <c r="Q909" i="1"/>
  <c r="P909" i="1"/>
  <c r="O909" i="1"/>
  <c r="N909" i="1"/>
  <c r="M909" i="1"/>
  <c r="L909" i="1"/>
  <c r="K909" i="1"/>
  <c r="J909" i="1"/>
  <c r="I909" i="1"/>
  <c r="V908" i="1"/>
  <c r="U908" i="1"/>
  <c r="T908" i="1"/>
  <c r="S908" i="1"/>
  <c r="R908" i="1"/>
  <c r="Q908" i="1"/>
  <c r="P908" i="1"/>
  <c r="O908" i="1"/>
  <c r="N908" i="1"/>
  <c r="M908" i="1"/>
  <c r="L908" i="1"/>
  <c r="K908" i="1"/>
  <c r="J908" i="1"/>
  <c r="I908" i="1"/>
  <c r="V907" i="1"/>
  <c r="U907" i="1"/>
  <c r="T907" i="1"/>
  <c r="S907" i="1"/>
  <c r="R907" i="1"/>
  <c r="Q907" i="1"/>
  <c r="P907" i="1"/>
  <c r="O907" i="1"/>
  <c r="N907" i="1"/>
  <c r="M907" i="1"/>
  <c r="L907" i="1"/>
  <c r="K907" i="1"/>
  <c r="J907" i="1"/>
  <c r="I907" i="1"/>
  <c r="V906" i="1"/>
  <c r="U906" i="1"/>
  <c r="T906" i="1"/>
  <c r="S906" i="1"/>
  <c r="R906" i="1"/>
  <c r="Q906" i="1"/>
  <c r="P906" i="1"/>
  <c r="O906" i="1"/>
  <c r="N906" i="1"/>
  <c r="M906" i="1"/>
  <c r="L906" i="1"/>
  <c r="K906" i="1"/>
  <c r="J906" i="1"/>
  <c r="I906" i="1"/>
  <c r="V904" i="1"/>
  <c r="U904" i="1"/>
  <c r="T904" i="1"/>
  <c r="S904" i="1"/>
  <c r="R904" i="1"/>
  <c r="Q904" i="1"/>
  <c r="P904" i="1"/>
  <c r="O904" i="1"/>
  <c r="N904" i="1"/>
  <c r="M904" i="1"/>
  <c r="L904" i="1"/>
  <c r="K904" i="1"/>
  <c r="J904" i="1"/>
  <c r="I904" i="1"/>
  <c r="V903" i="1"/>
  <c r="U903" i="1"/>
  <c r="T903" i="1"/>
  <c r="S903" i="1"/>
  <c r="R903" i="1"/>
  <c r="Q903" i="1"/>
  <c r="P903" i="1"/>
  <c r="O903" i="1"/>
  <c r="N903" i="1"/>
  <c r="M903" i="1"/>
  <c r="L903" i="1"/>
  <c r="K903" i="1"/>
  <c r="J903" i="1"/>
  <c r="I903" i="1"/>
  <c r="V902" i="1"/>
  <c r="U902" i="1"/>
  <c r="T902" i="1"/>
  <c r="S902" i="1"/>
  <c r="R902" i="1"/>
  <c r="Q902" i="1"/>
  <c r="P902" i="1"/>
  <c r="O902" i="1"/>
  <c r="N902" i="1"/>
  <c r="M902" i="1"/>
  <c r="L902" i="1"/>
  <c r="K902" i="1"/>
  <c r="J902" i="1"/>
  <c r="I902" i="1"/>
  <c r="V901" i="1"/>
  <c r="U901" i="1"/>
  <c r="T901" i="1"/>
  <c r="S901" i="1"/>
  <c r="R901" i="1"/>
  <c r="Q901" i="1"/>
  <c r="P901" i="1"/>
  <c r="O901" i="1"/>
  <c r="N901" i="1"/>
  <c r="M901" i="1"/>
  <c r="L901" i="1"/>
  <c r="K901" i="1"/>
  <c r="J901" i="1"/>
  <c r="I901" i="1"/>
  <c r="V890" i="1"/>
  <c r="U890" i="1"/>
  <c r="T890" i="1"/>
  <c r="S890" i="1"/>
  <c r="R890" i="1"/>
  <c r="Q890" i="1"/>
  <c r="P890" i="1"/>
  <c r="O890" i="1"/>
  <c r="N890" i="1"/>
  <c r="M890" i="1"/>
  <c r="L890" i="1"/>
  <c r="K890" i="1"/>
  <c r="J890" i="1"/>
  <c r="I890" i="1"/>
  <c r="V888" i="1"/>
  <c r="U888" i="1"/>
  <c r="T888" i="1"/>
  <c r="S888" i="1"/>
  <c r="R888" i="1"/>
  <c r="Q888" i="1"/>
  <c r="P888" i="1"/>
  <c r="O888" i="1"/>
  <c r="N888" i="1"/>
  <c r="M888" i="1"/>
  <c r="L888" i="1"/>
  <c r="K888" i="1"/>
  <c r="J888" i="1"/>
  <c r="I888" i="1"/>
  <c r="V887" i="1"/>
  <c r="U887" i="1"/>
  <c r="T887" i="1"/>
  <c r="S887" i="1"/>
  <c r="R887" i="1"/>
  <c r="Q887" i="1"/>
  <c r="P887" i="1"/>
  <c r="O887" i="1"/>
  <c r="N887" i="1"/>
  <c r="M887" i="1"/>
  <c r="L887" i="1"/>
  <c r="K887" i="1"/>
  <c r="J887" i="1"/>
  <c r="I887" i="1"/>
  <c r="V885" i="1"/>
  <c r="U885" i="1"/>
  <c r="T885" i="1"/>
  <c r="S885" i="1"/>
  <c r="R885" i="1"/>
  <c r="Q885" i="1"/>
  <c r="P885" i="1"/>
  <c r="O885" i="1"/>
  <c r="N885" i="1"/>
  <c r="M885" i="1"/>
  <c r="L885" i="1"/>
  <c r="K885" i="1"/>
  <c r="J885" i="1"/>
  <c r="I885" i="1"/>
  <c r="V884" i="1"/>
  <c r="U884" i="1"/>
  <c r="T884" i="1"/>
  <c r="S884" i="1"/>
  <c r="R884" i="1"/>
  <c r="Q884" i="1"/>
  <c r="P884" i="1"/>
  <c r="O884" i="1"/>
  <c r="N884" i="1"/>
  <c r="M884" i="1"/>
  <c r="L884" i="1"/>
  <c r="K884" i="1"/>
  <c r="J884" i="1"/>
  <c r="I884" i="1"/>
  <c r="V881" i="1"/>
  <c r="U881" i="1"/>
  <c r="T881" i="1"/>
  <c r="S881" i="1"/>
  <c r="R881" i="1"/>
  <c r="Q881" i="1"/>
  <c r="P881" i="1"/>
  <c r="O881" i="1"/>
  <c r="N881" i="1"/>
  <c r="M881" i="1"/>
  <c r="L881" i="1"/>
  <c r="K881" i="1"/>
  <c r="J881" i="1"/>
  <c r="I881" i="1"/>
  <c r="V879" i="1"/>
  <c r="U879" i="1"/>
  <c r="T879" i="1"/>
  <c r="S879" i="1"/>
  <c r="R879" i="1"/>
  <c r="Q879" i="1"/>
  <c r="P879" i="1"/>
  <c r="O879" i="1"/>
  <c r="N879" i="1"/>
  <c r="M879" i="1"/>
  <c r="L879" i="1"/>
  <c r="K879" i="1"/>
  <c r="J879" i="1"/>
  <c r="I879" i="1"/>
  <c r="V878" i="1"/>
  <c r="U878" i="1"/>
  <c r="T878" i="1"/>
  <c r="S878" i="1"/>
  <c r="R878" i="1"/>
  <c r="Q878" i="1"/>
  <c r="P878" i="1"/>
  <c r="O878" i="1"/>
  <c r="N878" i="1"/>
  <c r="M878" i="1"/>
  <c r="L878" i="1"/>
  <c r="K878" i="1"/>
  <c r="J878" i="1"/>
  <c r="I878" i="1"/>
  <c r="V877" i="1"/>
  <c r="U877" i="1"/>
  <c r="T877" i="1"/>
  <c r="S877" i="1"/>
  <c r="R877" i="1"/>
  <c r="Q877" i="1"/>
  <c r="P877" i="1"/>
  <c r="O877" i="1"/>
  <c r="N877" i="1"/>
  <c r="M877" i="1"/>
  <c r="L877" i="1"/>
  <c r="K877" i="1"/>
  <c r="J877" i="1"/>
  <c r="I877" i="1"/>
  <c r="V875" i="1"/>
  <c r="U875" i="1"/>
  <c r="T875" i="1"/>
  <c r="S875" i="1"/>
  <c r="R875" i="1"/>
  <c r="Q875" i="1"/>
  <c r="P875" i="1"/>
  <c r="O875" i="1"/>
  <c r="N875" i="1"/>
  <c r="M875" i="1"/>
  <c r="L875" i="1"/>
  <c r="K875" i="1"/>
  <c r="J875" i="1"/>
  <c r="I875" i="1"/>
  <c r="V874" i="1"/>
  <c r="U874" i="1"/>
  <c r="T874" i="1"/>
  <c r="S874" i="1"/>
  <c r="R874" i="1"/>
  <c r="Q874" i="1"/>
  <c r="P874" i="1"/>
  <c r="O874" i="1"/>
  <c r="N874" i="1"/>
  <c r="M874" i="1"/>
  <c r="L874" i="1"/>
  <c r="K874" i="1"/>
  <c r="J874" i="1"/>
  <c r="I874" i="1"/>
  <c r="V872" i="1"/>
  <c r="U872" i="1"/>
  <c r="T872" i="1"/>
  <c r="S872" i="1"/>
  <c r="R872" i="1"/>
  <c r="Q872" i="1"/>
  <c r="P872" i="1"/>
  <c r="O872" i="1"/>
  <c r="N872" i="1"/>
  <c r="M872" i="1"/>
  <c r="L872" i="1"/>
  <c r="K872" i="1"/>
  <c r="J872" i="1"/>
  <c r="I872" i="1"/>
  <c r="V871" i="1"/>
  <c r="U871" i="1"/>
  <c r="T871" i="1"/>
  <c r="S871" i="1"/>
  <c r="R871" i="1"/>
  <c r="Q871" i="1"/>
  <c r="P871" i="1"/>
  <c r="O871" i="1"/>
  <c r="N871" i="1"/>
  <c r="M871" i="1"/>
  <c r="L871" i="1"/>
  <c r="K871" i="1"/>
  <c r="J871" i="1"/>
  <c r="I871" i="1"/>
  <c r="V870" i="1"/>
  <c r="U870" i="1"/>
  <c r="T870" i="1"/>
  <c r="S870" i="1"/>
  <c r="R870" i="1"/>
  <c r="Q870" i="1"/>
  <c r="P870" i="1"/>
  <c r="O870" i="1"/>
  <c r="N870" i="1"/>
  <c r="M870" i="1"/>
  <c r="L870" i="1"/>
  <c r="K870" i="1"/>
  <c r="J870" i="1"/>
  <c r="I870" i="1"/>
  <c r="V868" i="1"/>
  <c r="U868" i="1"/>
  <c r="T868" i="1"/>
  <c r="S868" i="1"/>
  <c r="R868" i="1"/>
  <c r="Q868" i="1"/>
  <c r="P868" i="1"/>
  <c r="O868" i="1"/>
  <c r="N868" i="1"/>
  <c r="M868" i="1"/>
  <c r="L868" i="1"/>
  <c r="K868" i="1"/>
  <c r="J868" i="1"/>
  <c r="I868" i="1"/>
  <c r="V867" i="1"/>
  <c r="U867" i="1"/>
  <c r="T867" i="1"/>
  <c r="S867" i="1"/>
  <c r="R867" i="1"/>
  <c r="Q867" i="1"/>
  <c r="P867" i="1"/>
  <c r="O867" i="1"/>
  <c r="N867" i="1"/>
  <c r="M867" i="1"/>
  <c r="L867" i="1"/>
  <c r="K867" i="1"/>
  <c r="J867" i="1"/>
  <c r="I867" i="1"/>
  <c r="V864" i="1"/>
  <c r="U864" i="1"/>
  <c r="T864" i="1"/>
  <c r="S864" i="1"/>
  <c r="R864" i="1"/>
  <c r="Q864" i="1"/>
  <c r="P864" i="1"/>
  <c r="O864" i="1"/>
  <c r="N864" i="1"/>
  <c r="M864" i="1"/>
  <c r="L864" i="1"/>
  <c r="K864" i="1"/>
  <c r="J864" i="1"/>
  <c r="I864" i="1"/>
  <c r="V863" i="1"/>
  <c r="U863" i="1"/>
  <c r="T863" i="1"/>
  <c r="S863" i="1"/>
  <c r="R863" i="1"/>
  <c r="Q863" i="1"/>
  <c r="P863" i="1"/>
  <c r="O863" i="1"/>
  <c r="N863" i="1"/>
  <c r="M863" i="1"/>
  <c r="L863" i="1"/>
  <c r="K863" i="1"/>
  <c r="J863" i="1"/>
  <c r="I863" i="1"/>
  <c r="V861" i="1"/>
  <c r="U861" i="1"/>
  <c r="T861" i="1"/>
  <c r="S861" i="1"/>
  <c r="R861" i="1"/>
  <c r="Q861" i="1"/>
  <c r="P861" i="1"/>
  <c r="O861" i="1"/>
  <c r="N861" i="1"/>
  <c r="M861" i="1"/>
  <c r="L861" i="1"/>
  <c r="K861" i="1"/>
  <c r="J861" i="1"/>
  <c r="I861" i="1"/>
  <c r="V860" i="1"/>
  <c r="U860" i="1"/>
  <c r="T860" i="1"/>
  <c r="S860" i="1"/>
  <c r="R860" i="1"/>
  <c r="Q860" i="1"/>
  <c r="P860" i="1"/>
  <c r="O860" i="1"/>
  <c r="N860" i="1"/>
  <c r="M860" i="1"/>
  <c r="L860" i="1"/>
  <c r="K860" i="1"/>
  <c r="J860" i="1"/>
  <c r="I860" i="1"/>
  <c r="V858" i="1"/>
  <c r="U858" i="1"/>
  <c r="T858" i="1"/>
  <c r="S858" i="1"/>
  <c r="R858" i="1"/>
  <c r="Q858" i="1"/>
  <c r="P858" i="1"/>
  <c r="O858" i="1"/>
  <c r="N858" i="1"/>
  <c r="M858" i="1"/>
  <c r="L858" i="1"/>
  <c r="K858" i="1"/>
  <c r="J858" i="1"/>
  <c r="I858" i="1"/>
  <c r="V857" i="1"/>
  <c r="U857" i="1"/>
  <c r="T857" i="1"/>
  <c r="S857" i="1"/>
  <c r="R857" i="1"/>
  <c r="Q857" i="1"/>
  <c r="P857" i="1"/>
  <c r="O857" i="1"/>
  <c r="N857" i="1"/>
  <c r="M857" i="1"/>
  <c r="L857" i="1"/>
  <c r="K857" i="1"/>
  <c r="J857" i="1"/>
  <c r="I857" i="1"/>
  <c r="V854" i="1"/>
  <c r="U854" i="1"/>
  <c r="T854" i="1"/>
  <c r="S854" i="1"/>
  <c r="R854" i="1"/>
  <c r="Q854" i="1"/>
  <c r="P854" i="1"/>
  <c r="O854" i="1"/>
  <c r="N854" i="1"/>
  <c r="M854" i="1"/>
  <c r="L854" i="1"/>
  <c r="K854" i="1"/>
  <c r="J854" i="1"/>
  <c r="I854" i="1"/>
  <c r="V852" i="1"/>
  <c r="U852" i="1"/>
  <c r="T852" i="1"/>
  <c r="S852" i="1"/>
  <c r="R852" i="1"/>
  <c r="Q852" i="1"/>
  <c r="P852" i="1"/>
  <c r="O852" i="1"/>
  <c r="N852" i="1"/>
  <c r="M852" i="1"/>
  <c r="L852" i="1"/>
  <c r="K852" i="1"/>
  <c r="J852" i="1"/>
  <c r="I852" i="1"/>
  <c r="V851" i="1"/>
  <c r="U851" i="1"/>
  <c r="T851" i="1"/>
  <c r="S851" i="1"/>
  <c r="R851" i="1"/>
  <c r="Q851" i="1"/>
  <c r="P851" i="1"/>
  <c r="O851" i="1"/>
  <c r="N851" i="1"/>
  <c r="M851" i="1"/>
  <c r="L851" i="1"/>
  <c r="K851" i="1"/>
  <c r="J851" i="1"/>
  <c r="I851" i="1"/>
  <c r="V850" i="1"/>
  <c r="U850" i="1"/>
  <c r="T850" i="1"/>
  <c r="S850" i="1"/>
  <c r="R850" i="1"/>
  <c r="Q850" i="1"/>
  <c r="P850" i="1"/>
  <c r="O850" i="1"/>
  <c r="N850" i="1"/>
  <c r="M850" i="1"/>
  <c r="L850" i="1"/>
  <c r="K850" i="1"/>
  <c r="J850" i="1"/>
  <c r="I850" i="1"/>
  <c r="V849" i="1"/>
  <c r="U849" i="1"/>
  <c r="T849" i="1"/>
  <c r="S849" i="1"/>
  <c r="R849" i="1"/>
  <c r="Q849" i="1"/>
  <c r="P849" i="1"/>
  <c r="O849" i="1"/>
  <c r="N849" i="1"/>
  <c r="M849" i="1"/>
  <c r="L849" i="1"/>
  <c r="K849" i="1"/>
  <c r="J849" i="1"/>
  <c r="I849" i="1"/>
  <c r="V847" i="1"/>
  <c r="U847" i="1"/>
  <c r="T847" i="1"/>
  <c r="S847" i="1"/>
  <c r="R847" i="1"/>
  <c r="Q847" i="1"/>
  <c r="P847" i="1"/>
  <c r="O847" i="1"/>
  <c r="N847" i="1"/>
  <c r="M847" i="1"/>
  <c r="L847" i="1"/>
  <c r="K847" i="1"/>
  <c r="J847" i="1"/>
  <c r="I847" i="1"/>
  <c r="V846" i="1"/>
  <c r="U846" i="1"/>
  <c r="T846" i="1"/>
  <c r="S846" i="1"/>
  <c r="R846" i="1"/>
  <c r="Q846" i="1"/>
  <c r="P846" i="1"/>
  <c r="O846" i="1"/>
  <c r="N846" i="1"/>
  <c r="M846" i="1"/>
  <c r="L846" i="1"/>
  <c r="K846" i="1"/>
  <c r="J846" i="1"/>
  <c r="I846" i="1"/>
  <c r="V845" i="1"/>
  <c r="U845" i="1"/>
  <c r="T845" i="1"/>
  <c r="S845" i="1"/>
  <c r="R845" i="1"/>
  <c r="Q845" i="1"/>
  <c r="P845" i="1"/>
  <c r="O845" i="1"/>
  <c r="N845" i="1"/>
  <c r="M845" i="1"/>
  <c r="L845" i="1"/>
  <c r="K845" i="1"/>
  <c r="J845" i="1"/>
  <c r="I845" i="1"/>
  <c r="V844" i="1"/>
  <c r="U844" i="1"/>
  <c r="T844" i="1"/>
  <c r="S844" i="1"/>
  <c r="R844" i="1"/>
  <c r="Q844" i="1"/>
  <c r="P844" i="1"/>
  <c r="O844" i="1"/>
  <c r="N844" i="1"/>
  <c r="M844" i="1"/>
  <c r="L844" i="1"/>
  <c r="K844" i="1"/>
  <c r="J844" i="1"/>
  <c r="I844" i="1"/>
  <c r="J900" i="1" l="1"/>
  <c r="N900" i="1"/>
  <c r="R900" i="1"/>
  <c r="V900" i="1"/>
  <c r="J905" i="1"/>
  <c r="N905" i="1"/>
  <c r="R905" i="1"/>
  <c r="V905" i="1"/>
  <c r="J910" i="1"/>
  <c r="N910" i="1"/>
  <c r="R910" i="1"/>
  <c r="V910" i="1"/>
  <c r="J957" i="1"/>
  <c r="N957" i="1"/>
  <c r="R957" i="1"/>
  <c r="V957" i="1"/>
  <c r="J962" i="1"/>
  <c r="N962" i="1"/>
  <c r="R962" i="1"/>
  <c r="V962" i="1"/>
  <c r="J967" i="1"/>
  <c r="N967" i="1"/>
  <c r="R967" i="1"/>
  <c r="I843" i="1"/>
  <c r="M843" i="1"/>
  <c r="M1039" i="1" s="1"/>
  <c r="Q843" i="1"/>
  <c r="U843" i="1"/>
  <c r="I848" i="1"/>
  <c r="M848" i="1"/>
  <c r="Q848" i="1"/>
  <c r="U848" i="1"/>
  <c r="I853" i="1"/>
  <c r="M853" i="1"/>
  <c r="Q853" i="1"/>
  <c r="U853" i="1"/>
  <c r="V967" i="1"/>
  <c r="K843" i="1"/>
  <c r="O843" i="1"/>
  <c r="S843" i="1"/>
  <c r="K848" i="1"/>
  <c r="O848" i="1"/>
  <c r="S848" i="1"/>
  <c r="K853" i="1"/>
  <c r="O853" i="1"/>
  <c r="S853" i="1"/>
  <c r="L900" i="1"/>
  <c r="P900" i="1"/>
  <c r="T900" i="1"/>
  <c r="L905" i="1"/>
  <c r="P905" i="1"/>
  <c r="T905" i="1"/>
  <c r="L910" i="1"/>
  <c r="P910" i="1"/>
  <c r="T910" i="1"/>
  <c r="L957" i="1"/>
  <c r="P957" i="1"/>
  <c r="T957" i="1"/>
  <c r="L962" i="1"/>
  <c r="P962" i="1"/>
  <c r="T962" i="1"/>
  <c r="L967" i="1"/>
  <c r="P967" i="1"/>
  <c r="T967" i="1"/>
  <c r="L843" i="1"/>
  <c r="P843" i="1"/>
  <c r="T843" i="1"/>
  <c r="L848" i="1"/>
  <c r="P848" i="1"/>
  <c r="T848" i="1"/>
  <c r="L853" i="1"/>
  <c r="P853" i="1"/>
  <c r="T853" i="1"/>
  <c r="I900" i="1"/>
  <c r="M900" i="1"/>
  <c r="Q900" i="1"/>
  <c r="U900" i="1"/>
  <c r="I905" i="1"/>
  <c r="M905" i="1"/>
  <c r="Q905" i="1"/>
  <c r="U905" i="1"/>
  <c r="I910" i="1"/>
  <c r="M910" i="1"/>
  <c r="Q910" i="1"/>
  <c r="U910" i="1"/>
  <c r="I957" i="1"/>
  <c r="M957" i="1"/>
  <c r="Q957" i="1"/>
  <c r="U957" i="1"/>
  <c r="I962" i="1"/>
  <c r="M962" i="1"/>
  <c r="Q962" i="1"/>
  <c r="U962" i="1"/>
  <c r="I967" i="1"/>
  <c r="M967" i="1"/>
  <c r="Q967" i="1"/>
  <c r="U967" i="1"/>
  <c r="J843" i="1"/>
  <c r="N843" i="1"/>
  <c r="R843" i="1"/>
  <c r="R1039" i="1" s="1"/>
  <c r="V843" i="1"/>
  <c r="J848" i="1"/>
  <c r="N848" i="1"/>
  <c r="R848" i="1"/>
  <c r="V848" i="1"/>
  <c r="J853" i="1"/>
  <c r="N853" i="1"/>
  <c r="R853" i="1"/>
  <c r="V853" i="1"/>
  <c r="K900" i="1"/>
  <c r="O900" i="1"/>
  <c r="S900" i="1"/>
  <c r="K905" i="1"/>
  <c r="O905" i="1"/>
  <c r="S905" i="1"/>
  <c r="K910" i="1"/>
  <c r="O910" i="1"/>
  <c r="S910" i="1"/>
  <c r="K957" i="1"/>
  <c r="O957" i="1"/>
  <c r="S957" i="1"/>
  <c r="K962" i="1"/>
  <c r="O962" i="1"/>
  <c r="S962" i="1"/>
  <c r="K967" i="1"/>
  <c r="O967" i="1"/>
  <c r="S967" i="1"/>
  <c r="U1039" i="1" l="1"/>
  <c r="K1039" i="1"/>
  <c r="L1039" i="1"/>
  <c r="I1039" i="1"/>
  <c r="S1039" i="1"/>
  <c r="V1039" i="1"/>
  <c r="J1039" i="1"/>
  <c r="O1039" i="1"/>
  <c r="N1039" i="1"/>
  <c r="T1039" i="1"/>
  <c r="Q1039" i="1"/>
  <c r="P1039" i="1"/>
  <c r="M1045" i="1"/>
  <c r="K1045" i="1"/>
  <c r="Q1045" i="1"/>
  <c r="P1045" i="1"/>
  <c r="V1045" i="1"/>
  <c r="T1045" i="1"/>
  <c r="R1045" i="1"/>
  <c r="I1045" i="1"/>
  <c r="N1045" i="1"/>
  <c r="L1045" i="1"/>
  <c r="J1045" i="1"/>
  <c r="U1045" i="1"/>
  <c r="S1045" i="1"/>
  <c r="O1045" i="1"/>
  <c r="G742" i="1" l="1"/>
  <c r="W210" i="1"/>
  <c r="V210" i="1"/>
  <c r="U210" i="1"/>
  <c r="T210" i="1"/>
  <c r="S210" i="1"/>
  <c r="R210" i="1"/>
  <c r="Q210" i="1"/>
  <c r="P210" i="1"/>
  <c r="O210" i="1"/>
  <c r="N210" i="1"/>
  <c r="M210" i="1"/>
  <c r="L210" i="1"/>
  <c r="K210" i="1"/>
  <c r="J210" i="1"/>
  <c r="I210" i="1"/>
  <c r="H210" i="1"/>
  <c r="W742" i="1" l="1"/>
  <c r="V620" i="1" l="1"/>
  <c r="U620" i="1"/>
  <c r="T620" i="1"/>
  <c r="S620" i="1"/>
  <c r="R620" i="1"/>
  <c r="Q620" i="1"/>
  <c r="P620" i="1"/>
  <c r="O620" i="1"/>
  <c r="N620" i="1"/>
  <c r="M620" i="1"/>
  <c r="L620" i="1"/>
  <c r="K620" i="1"/>
  <c r="J620" i="1"/>
  <c r="I620" i="1"/>
  <c r="H620" i="1"/>
  <c r="V608" i="1"/>
  <c r="U608" i="1"/>
  <c r="T608" i="1"/>
  <c r="S608" i="1"/>
  <c r="R608" i="1"/>
  <c r="Q608" i="1"/>
  <c r="P608" i="1"/>
  <c r="O608" i="1"/>
  <c r="N608" i="1"/>
  <c r="M608" i="1"/>
  <c r="L608" i="1"/>
  <c r="K608" i="1"/>
  <c r="J608" i="1"/>
  <c r="I608" i="1"/>
  <c r="H608" i="1"/>
  <c r="G538" i="1"/>
  <c r="H538" i="1" l="1"/>
  <c r="W360" i="1"/>
  <c r="V360" i="1"/>
  <c r="U360" i="1"/>
  <c r="T360" i="1"/>
  <c r="S360" i="1"/>
  <c r="R360" i="1"/>
  <c r="Q360" i="1"/>
  <c r="P360" i="1"/>
  <c r="O360" i="1"/>
  <c r="N360" i="1"/>
  <c r="M360" i="1"/>
  <c r="L360" i="1"/>
  <c r="K360" i="1"/>
  <c r="J360" i="1"/>
  <c r="I360" i="1"/>
  <c r="H360" i="1"/>
  <c r="G360" i="1"/>
  <c r="W44" i="1"/>
  <c r="V44" i="1"/>
  <c r="U44" i="1"/>
  <c r="T44" i="1"/>
  <c r="S44" i="1"/>
  <c r="R44" i="1"/>
  <c r="Q44" i="1"/>
  <c r="P44" i="1"/>
  <c r="O44" i="1"/>
  <c r="N44" i="1"/>
  <c r="M44" i="1"/>
  <c r="L44" i="1"/>
  <c r="K44" i="1"/>
  <c r="J44" i="1"/>
  <c r="I44" i="1"/>
  <c r="H44" i="1"/>
  <c r="V750" i="1" l="1"/>
  <c r="U750" i="1"/>
  <c r="T750" i="1"/>
  <c r="S750" i="1"/>
  <c r="R750" i="1"/>
  <c r="Q750" i="1"/>
  <c r="P750" i="1"/>
  <c r="O750" i="1"/>
  <c r="N750" i="1"/>
  <c r="M750" i="1"/>
  <c r="L750" i="1"/>
  <c r="K750" i="1"/>
  <c r="J750" i="1"/>
  <c r="I750" i="1"/>
  <c r="H750" i="1"/>
  <c r="G750" i="1"/>
  <c r="V641" i="1"/>
  <c r="U641" i="1"/>
  <c r="T641" i="1"/>
  <c r="S641" i="1"/>
  <c r="R641" i="1"/>
  <c r="Q641" i="1"/>
  <c r="P641" i="1"/>
  <c r="O641" i="1"/>
  <c r="N641" i="1"/>
  <c r="M641" i="1"/>
  <c r="L641" i="1"/>
  <c r="K641" i="1"/>
  <c r="J641" i="1"/>
  <c r="I641" i="1"/>
  <c r="H641" i="1"/>
  <c r="G641" i="1"/>
  <c r="W641" i="1" l="1"/>
  <c r="W750" i="1"/>
  <c r="W191" i="1" l="1"/>
  <c r="V191" i="1"/>
  <c r="U191" i="1"/>
  <c r="T191" i="1"/>
  <c r="S191" i="1"/>
  <c r="R191" i="1"/>
  <c r="Q191" i="1"/>
  <c r="P191" i="1"/>
  <c r="O191" i="1"/>
  <c r="N191" i="1"/>
  <c r="M191" i="1"/>
  <c r="L191" i="1"/>
  <c r="K191" i="1"/>
  <c r="J191" i="1"/>
  <c r="I191" i="1"/>
  <c r="H191" i="1"/>
  <c r="W362" i="1"/>
  <c r="K362" i="1"/>
  <c r="J362" i="1"/>
  <c r="I362" i="1"/>
  <c r="H362" i="1"/>
  <c r="G362" i="1"/>
  <c r="W347" i="1"/>
  <c r="V347" i="1"/>
  <c r="U347" i="1"/>
  <c r="T347" i="1"/>
  <c r="S347" i="1"/>
  <c r="R347" i="1"/>
  <c r="Q347" i="1"/>
  <c r="P347" i="1"/>
  <c r="O347" i="1"/>
  <c r="N347" i="1"/>
  <c r="M347" i="1"/>
  <c r="L347" i="1"/>
  <c r="K347" i="1"/>
  <c r="J347" i="1"/>
  <c r="I347" i="1"/>
  <c r="H347" i="1"/>
  <c r="G347" i="1"/>
  <c r="W340" i="1"/>
  <c r="V340" i="1"/>
  <c r="U340" i="1"/>
  <c r="T340" i="1"/>
  <c r="S340" i="1"/>
  <c r="R340" i="1"/>
  <c r="Q340" i="1"/>
  <c r="P340" i="1"/>
  <c r="O340" i="1"/>
  <c r="N340" i="1"/>
  <c r="M340" i="1"/>
  <c r="L340" i="1"/>
  <c r="K340" i="1"/>
  <c r="J340" i="1"/>
  <c r="I340" i="1"/>
  <c r="H340" i="1"/>
  <c r="W333" i="1"/>
  <c r="V333" i="1"/>
  <c r="U333" i="1"/>
  <c r="T333" i="1"/>
  <c r="S333" i="1"/>
  <c r="R333" i="1"/>
  <c r="Q333" i="1"/>
  <c r="P333" i="1"/>
  <c r="O333" i="1"/>
  <c r="N333" i="1"/>
  <c r="M333" i="1"/>
  <c r="L333" i="1"/>
  <c r="K333" i="1"/>
  <c r="J333" i="1"/>
  <c r="I333" i="1"/>
  <c r="H333" i="1"/>
  <c r="W330" i="1"/>
  <c r="V330" i="1"/>
  <c r="U330" i="1"/>
  <c r="R330" i="1"/>
  <c r="Q330" i="1"/>
  <c r="P330" i="1"/>
  <c r="O330" i="1"/>
  <c r="N330" i="1"/>
  <c r="M330" i="1"/>
  <c r="L330" i="1"/>
  <c r="I330" i="1"/>
  <c r="H330" i="1"/>
  <c r="W327" i="1"/>
  <c r="V327" i="1"/>
  <c r="U327" i="1"/>
  <c r="T327" i="1"/>
  <c r="S327" i="1"/>
  <c r="R327" i="1"/>
  <c r="Q327" i="1"/>
  <c r="P327" i="1"/>
  <c r="O327" i="1"/>
  <c r="N327" i="1"/>
  <c r="M327" i="1"/>
  <c r="L327" i="1"/>
  <c r="K327" i="1"/>
  <c r="J327" i="1"/>
  <c r="I327" i="1"/>
  <c r="H327" i="1"/>
  <c r="W324" i="1"/>
  <c r="V324" i="1"/>
  <c r="U324" i="1"/>
  <c r="T324" i="1"/>
  <c r="S324" i="1"/>
  <c r="R324" i="1"/>
  <c r="Q324" i="1"/>
  <c r="P324" i="1"/>
  <c r="O324" i="1"/>
  <c r="N324" i="1"/>
  <c r="M324" i="1"/>
  <c r="L324" i="1"/>
  <c r="K324" i="1"/>
  <c r="J324" i="1"/>
  <c r="I324" i="1"/>
  <c r="H324" i="1"/>
  <c r="W319" i="1"/>
  <c r="V319" i="1"/>
  <c r="U319" i="1"/>
  <c r="T319" i="1"/>
  <c r="S319" i="1"/>
  <c r="R319" i="1"/>
  <c r="Q319" i="1"/>
  <c r="P319" i="1"/>
  <c r="O319" i="1"/>
  <c r="N319" i="1"/>
  <c r="M319" i="1"/>
  <c r="L319" i="1"/>
  <c r="K319" i="1"/>
  <c r="J319" i="1"/>
  <c r="I319" i="1"/>
  <c r="H319" i="1"/>
  <c r="W314" i="1"/>
  <c r="V314" i="1"/>
  <c r="U314" i="1"/>
  <c r="T314" i="1"/>
  <c r="S314" i="1"/>
  <c r="R314" i="1"/>
  <c r="Q314" i="1"/>
  <c r="P314" i="1"/>
  <c r="O314" i="1"/>
  <c r="N314" i="1"/>
  <c r="M314" i="1"/>
  <c r="L314" i="1"/>
  <c r="K314" i="1"/>
  <c r="J314" i="1"/>
  <c r="I314" i="1"/>
  <c r="H314" i="1"/>
  <c r="G366" i="1"/>
  <c r="W357" i="1"/>
  <c r="V357" i="1"/>
  <c r="U357" i="1"/>
  <c r="T357" i="1"/>
  <c r="S357" i="1"/>
  <c r="R357" i="1"/>
  <c r="Q357" i="1"/>
  <c r="P357" i="1"/>
  <c r="O357" i="1"/>
  <c r="N357" i="1"/>
  <c r="M357" i="1"/>
  <c r="L357" i="1"/>
  <c r="K357" i="1"/>
  <c r="J357" i="1"/>
  <c r="I357" i="1"/>
  <c r="H357" i="1"/>
  <c r="W354" i="1"/>
  <c r="V354" i="1"/>
  <c r="U354" i="1"/>
  <c r="T354" i="1"/>
  <c r="S354" i="1"/>
  <c r="R354" i="1"/>
  <c r="Q354" i="1"/>
  <c r="P354" i="1"/>
  <c r="O354" i="1"/>
  <c r="N354" i="1"/>
  <c r="M354" i="1"/>
  <c r="L354" i="1"/>
  <c r="K354" i="1"/>
  <c r="J354" i="1"/>
  <c r="I354" i="1"/>
  <c r="H354" i="1"/>
  <c r="W351" i="1"/>
  <c r="V351" i="1"/>
  <c r="U351" i="1"/>
  <c r="T351" i="1"/>
  <c r="S351" i="1"/>
  <c r="R351" i="1"/>
  <c r="Q351" i="1"/>
  <c r="P351" i="1"/>
  <c r="O351" i="1"/>
  <c r="N351" i="1"/>
  <c r="M351" i="1"/>
  <c r="L351" i="1"/>
  <c r="K351" i="1"/>
  <c r="J351" i="1"/>
  <c r="I351" i="1"/>
  <c r="H351" i="1"/>
  <c r="W344" i="1"/>
  <c r="V344" i="1"/>
  <c r="U344" i="1"/>
  <c r="T344" i="1"/>
  <c r="S344" i="1"/>
  <c r="R344" i="1"/>
  <c r="Q344" i="1"/>
  <c r="P344" i="1"/>
  <c r="O344" i="1"/>
  <c r="N344" i="1"/>
  <c r="M344" i="1"/>
  <c r="L344" i="1"/>
  <c r="K344" i="1"/>
  <c r="J344" i="1"/>
  <c r="I344" i="1"/>
  <c r="H344" i="1"/>
  <c r="W337" i="1"/>
  <c r="V337" i="1"/>
  <c r="U337" i="1"/>
  <c r="T337" i="1"/>
  <c r="S337" i="1"/>
  <c r="R337" i="1"/>
  <c r="Q337" i="1"/>
  <c r="P337" i="1"/>
  <c r="O337" i="1"/>
  <c r="N337" i="1"/>
  <c r="M337" i="1"/>
  <c r="L337" i="1"/>
  <c r="K337" i="1"/>
  <c r="J337" i="1"/>
  <c r="I337" i="1"/>
  <c r="H337" i="1"/>
  <c r="W230" i="1"/>
  <c r="V230" i="1"/>
  <c r="U230" i="1"/>
  <c r="T230" i="1"/>
  <c r="S230" i="1"/>
  <c r="R230" i="1"/>
  <c r="Q230" i="1"/>
  <c r="P230" i="1"/>
  <c r="O230" i="1"/>
  <c r="N230" i="1"/>
  <c r="M230" i="1"/>
  <c r="L230" i="1"/>
  <c r="K230" i="1"/>
  <c r="J230" i="1"/>
  <c r="I230" i="1"/>
  <c r="W109" i="1"/>
  <c r="V109" i="1"/>
  <c r="U109" i="1"/>
  <c r="T109" i="1"/>
  <c r="S109" i="1"/>
  <c r="R109" i="1"/>
  <c r="Q109" i="1"/>
  <c r="P109" i="1"/>
  <c r="O109" i="1"/>
  <c r="N109" i="1"/>
  <c r="M109" i="1"/>
  <c r="L109" i="1"/>
  <c r="K109" i="1"/>
  <c r="J109" i="1"/>
  <c r="I109" i="1"/>
  <c r="H109" i="1"/>
  <c r="W106" i="1"/>
  <c r="V106" i="1"/>
  <c r="N106" i="1"/>
  <c r="O106" i="1"/>
  <c r="P106" i="1"/>
  <c r="Q106" i="1"/>
  <c r="R106" i="1"/>
  <c r="S106" i="1"/>
  <c r="T106" i="1"/>
  <c r="U106" i="1"/>
  <c r="M106" i="1"/>
  <c r="L106" i="1"/>
  <c r="K106" i="1"/>
  <c r="J106" i="1"/>
  <c r="I106" i="1"/>
  <c r="H106" i="1"/>
  <c r="W102" i="1"/>
  <c r="V102" i="1"/>
  <c r="U102" i="1"/>
  <c r="T102" i="1"/>
  <c r="S102" i="1"/>
  <c r="R102" i="1"/>
  <c r="Q102" i="1"/>
  <c r="P102" i="1"/>
  <c r="O102" i="1"/>
  <c r="N102" i="1"/>
  <c r="M102" i="1"/>
  <c r="L102" i="1"/>
  <c r="K102" i="1"/>
  <c r="J102" i="1"/>
  <c r="I102" i="1"/>
  <c r="H102" i="1"/>
  <c r="W98" i="1"/>
  <c r="V98" i="1"/>
  <c r="U98" i="1"/>
  <c r="T98" i="1"/>
  <c r="S98" i="1"/>
  <c r="R98" i="1"/>
  <c r="Q98" i="1"/>
  <c r="P98" i="1"/>
  <c r="O98" i="1"/>
  <c r="N98" i="1"/>
  <c r="M98" i="1"/>
  <c r="L98" i="1"/>
  <c r="K98" i="1"/>
  <c r="J98" i="1"/>
  <c r="I98" i="1"/>
  <c r="H98" i="1"/>
  <c r="W95" i="1"/>
  <c r="V95" i="1"/>
  <c r="U95" i="1"/>
  <c r="T95" i="1"/>
  <c r="S95" i="1"/>
  <c r="R95" i="1"/>
  <c r="Q95" i="1"/>
  <c r="P95" i="1"/>
  <c r="O95" i="1"/>
  <c r="N95" i="1"/>
  <c r="M95" i="1"/>
  <c r="L95" i="1"/>
  <c r="K95" i="1"/>
  <c r="J95" i="1"/>
  <c r="I95" i="1"/>
  <c r="H95" i="1"/>
  <c r="W92" i="1"/>
  <c r="V92" i="1"/>
  <c r="U92" i="1"/>
  <c r="T92" i="1"/>
  <c r="S92" i="1"/>
  <c r="R92" i="1"/>
  <c r="Q92" i="1"/>
  <c r="P92" i="1"/>
  <c r="O92" i="1"/>
  <c r="N92" i="1"/>
  <c r="M92" i="1"/>
  <c r="L92" i="1"/>
  <c r="K92" i="1"/>
  <c r="J92" i="1"/>
  <c r="I92" i="1"/>
  <c r="H92" i="1"/>
  <c r="W87" i="1"/>
  <c r="V87" i="1"/>
  <c r="U87" i="1"/>
  <c r="T87" i="1"/>
  <c r="S87" i="1"/>
  <c r="R87" i="1"/>
  <c r="Q87" i="1"/>
  <c r="P87" i="1"/>
  <c r="O87" i="1"/>
  <c r="N87" i="1"/>
  <c r="M87" i="1"/>
  <c r="L87" i="1"/>
  <c r="K87" i="1"/>
  <c r="J87" i="1"/>
  <c r="I87" i="1"/>
  <c r="H87" i="1"/>
  <c r="W83" i="1"/>
  <c r="V83" i="1"/>
  <c r="U83" i="1"/>
  <c r="T83" i="1"/>
  <c r="S83" i="1"/>
  <c r="R83" i="1"/>
  <c r="Q83" i="1"/>
  <c r="P83" i="1"/>
  <c r="O83" i="1"/>
  <c r="N83" i="1"/>
  <c r="M83" i="1"/>
  <c r="L83" i="1"/>
  <c r="K83" i="1"/>
  <c r="J83" i="1"/>
  <c r="I83" i="1"/>
  <c r="H83" i="1"/>
  <c r="W80" i="1"/>
  <c r="V80" i="1"/>
  <c r="U80" i="1"/>
  <c r="T80" i="1"/>
  <c r="S80" i="1"/>
  <c r="R80" i="1"/>
  <c r="Q80" i="1"/>
  <c r="P80" i="1"/>
  <c r="O80" i="1"/>
  <c r="N80" i="1"/>
  <c r="M80" i="1"/>
  <c r="L80" i="1"/>
  <c r="K80" i="1"/>
  <c r="J80" i="1"/>
  <c r="I80" i="1"/>
  <c r="H80" i="1"/>
  <c r="W75" i="1"/>
  <c r="V75" i="1"/>
  <c r="U75" i="1"/>
  <c r="T75" i="1"/>
  <c r="S75" i="1"/>
  <c r="R75" i="1"/>
  <c r="Q75" i="1"/>
  <c r="P75" i="1"/>
  <c r="O75" i="1"/>
  <c r="N75" i="1"/>
  <c r="M75" i="1"/>
  <c r="L75" i="1"/>
  <c r="K75" i="1"/>
  <c r="J75" i="1"/>
  <c r="I75" i="1"/>
  <c r="H75" i="1"/>
  <c r="W64" i="1"/>
  <c r="V64" i="1"/>
  <c r="U64" i="1"/>
  <c r="T64" i="1"/>
  <c r="S64" i="1"/>
  <c r="R64" i="1"/>
  <c r="Q64" i="1"/>
  <c r="P64" i="1"/>
  <c r="O64" i="1"/>
  <c r="N64" i="1"/>
  <c r="M64" i="1"/>
  <c r="L64" i="1"/>
  <c r="K64" i="1"/>
  <c r="J64" i="1"/>
  <c r="I64" i="1"/>
  <c r="H64" i="1"/>
  <c r="W61" i="1"/>
  <c r="V61" i="1"/>
  <c r="U61" i="1"/>
  <c r="T61" i="1"/>
  <c r="S61" i="1"/>
  <c r="R61" i="1"/>
  <c r="Q61" i="1"/>
  <c r="P61" i="1"/>
  <c r="O61" i="1"/>
  <c r="N61" i="1"/>
  <c r="M61" i="1"/>
  <c r="L61" i="1"/>
  <c r="K61" i="1"/>
  <c r="J61" i="1"/>
  <c r="I61" i="1"/>
  <c r="H61" i="1"/>
  <c r="W58" i="1"/>
  <c r="V58" i="1"/>
  <c r="U58" i="1"/>
  <c r="T58" i="1"/>
  <c r="S58" i="1"/>
  <c r="R58" i="1"/>
  <c r="Q58" i="1"/>
  <c r="P58" i="1"/>
  <c r="O58" i="1"/>
  <c r="N58" i="1"/>
  <c r="M58" i="1"/>
  <c r="L58" i="1"/>
  <c r="K58" i="1"/>
  <c r="J58" i="1"/>
  <c r="I58" i="1"/>
  <c r="H58" i="1"/>
  <c r="W55" i="1"/>
  <c r="V55" i="1"/>
  <c r="U55" i="1"/>
  <c r="T55" i="1"/>
  <c r="S55" i="1"/>
  <c r="R55" i="1"/>
  <c r="Q55" i="1"/>
  <c r="P55" i="1"/>
  <c r="O55" i="1"/>
  <c r="N55" i="1"/>
  <c r="M55" i="1"/>
  <c r="L55" i="1"/>
  <c r="K55" i="1"/>
  <c r="J55" i="1"/>
  <c r="I55" i="1"/>
  <c r="H55" i="1"/>
  <c r="W48" i="1"/>
  <c r="V48" i="1"/>
  <c r="U48" i="1"/>
  <c r="T48" i="1"/>
  <c r="S48" i="1"/>
  <c r="R48" i="1"/>
  <c r="Q48" i="1"/>
  <c r="P48" i="1"/>
  <c r="O48" i="1"/>
  <c r="N48" i="1"/>
  <c r="M48" i="1"/>
  <c r="L48" i="1"/>
  <c r="K48" i="1"/>
  <c r="J48" i="1"/>
  <c r="I48" i="1"/>
  <c r="H48" i="1"/>
  <c r="W41" i="1"/>
  <c r="V41" i="1"/>
  <c r="N41" i="1"/>
  <c r="O41" i="1"/>
  <c r="P41" i="1"/>
  <c r="Q41" i="1"/>
  <c r="R41" i="1"/>
  <c r="S41" i="1"/>
  <c r="T41" i="1"/>
  <c r="U41" i="1"/>
  <c r="M41" i="1"/>
  <c r="L41" i="1"/>
  <c r="K41" i="1"/>
  <c r="J41" i="1"/>
  <c r="I41" i="1"/>
  <c r="H41" i="1"/>
  <c r="W51" i="1"/>
  <c r="V51" i="1"/>
  <c r="U51" i="1"/>
  <c r="T51" i="1"/>
  <c r="S51" i="1"/>
  <c r="R51" i="1"/>
  <c r="Q51" i="1"/>
  <c r="P51" i="1"/>
  <c r="O51" i="1"/>
  <c r="N51" i="1"/>
  <c r="M51" i="1"/>
  <c r="L51" i="1"/>
  <c r="K51" i="1"/>
  <c r="J51" i="1"/>
  <c r="I51" i="1"/>
  <c r="H51" i="1"/>
  <c r="W37" i="1"/>
  <c r="V37" i="1"/>
  <c r="U37" i="1"/>
  <c r="T37" i="1"/>
  <c r="S37" i="1"/>
  <c r="R37" i="1"/>
  <c r="Q37" i="1"/>
  <c r="P37" i="1"/>
  <c r="O37" i="1"/>
  <c r="N37" i="1"/>
  <c r="M37" i="1"/>
  <c r="L37" i="1"/>
  <c r="K37" i="1"/>
  <c r="J37" i="1"/>
  <c r="I37" i="1"/>
  <c r="H37" i="1"/>
  <c r="W34" i="1"/>
  <c r="V34" i="1"/>
  <c r="U34" i="1"/>
  <c r="T34" i="1"/>
  <c r="S34" i="1"/>
  <c r="R34" i="1"/>
  <c r="Q34" i="1"/>
  <c r="P34" i="1"/>
  <c r="O34" i="1"/>
  <c r="N34" i="1"/>
  <c r="M34" i="1"/>
  <c r="L34" i="1"/>
  <c r="K34" i="1"/>
  <c r="J34" i="1"/>
  <c r="I34" i="1"/>
  <c r="H34" i="1"/>
  <c r="W31" i="1"/>
  <c r="V31" i="1"/>
  <c r="U31" i="1"/>
  <c r="T31" i="1"/>
  <c r="S31" i="1"/>
  <c r="R31" i="1"/>
  <c r="Q31" i="1"/>
  <c r="P31" i="1"/>
  <c r="O31" i="1"/>
  <c r="N31" i="1"/>
  <c r="M31" i="1"/>
  <c r="L31" i="1"/>
  <c r="K31" i="1"/>
  <c r="J31" i="1"/>
  <c r="I31" i="1"/>
  <c r="H31" i="1"/>
  <c r="W28" i="1"/>
  <c r="V28" i="1"/>
  <c r="U28" i="1"/>
  <c r="T28" i="1"/>
  <c r="S28" i="1"/>
  <c r="R28" i="1"/>
  <c r="Q28" i="1"/>
  <c r="P28" i="1"/>
  <c r="O28" i="1"/>
  <c r="N28" i="1"/>
  <c r="M28" i="1"/>
  <c r="L28" i="1"/>
  <c r="K28" i="1"/>
  <c r="J28" i="1"/>
  <c r="I28" i="1"/>
  <c r="H28" i="1"/>
  <c r="W23" i="1"/>
  <c r="V23" i="1"/>
  <c r="U23" i="1"/>
  <c r="T23" i="1"/>
  <c r="S23" i="1"/>
  <c r="R23" i="1"/>
  <c r="Q23" i="1"/>
  <c r="P23" i="1"/>
  <c r="O23" i="1"/>
  <c r="N23" i="1"/>
  <c r="M23" i="1"/>
  <c r="L23" i="1"/>
  <c r="K23" i="1"/>
  <c r="J23" i="1"/>
  <c r="I23" i="1"/>
  <c r="H23" i="1"/>
  <c r="W18" i="1"/>
  <c r="V18" i="1"/>
  <c r="N18" i="1"/>
  <c r="O18" i="1"/>
  <c r="P18" i="1"/>
  <c r="Q18" i="1"/>
  <c r="R18" i="1"/>
  <c r="S18" i="1"/>
  <c r="T18" i="1"/>
  <c r="U18" i="1"/>
  <c r="M18" i="1"/>
  <c r="L18" i="1"/>
  <c r="K18" i="1"/>
  <c r="J18" i="1"/>
  <c r="I18" i="1"/>
  <c r="H18" i="1"/>
  <c r="W10" i="1"/>
  <c r="V10" i="1"/>
  <c r="N10" i="1"/>
  <c r="O10" i="1"/>
  <c r="P10" i="1"/>
  <c r="Q10" i="1"/>
  <c r="R10" i="1"/>
  <c r="S10" i="1"/>
  <c r="T10" i="1"/>
  <c r="U10" i="1"/>
  <c r="M10" i="1"/>
  <c r="L10" i="1"/>
  <c r="K10" i="1"/>
  <c r="J10" i="1"/>
  <c r="I10" i="1"/>
  <c r="H10" i="1"/>
  <c r="G129" i="1" l="1"/>
  <c r="W489" i="1"/>
  <c r="G262" i="1"/>
  <c r="I129" i="1"/>
  <c r="M129" i="1"/>
  <c r="R129" i="1"/>
  <c r="N129" i="1"/>
  <c r="P129" i="1"/>
  <c r="K129" i="1"/>
  <c r="T129" i="1"/>
  <c r="J129" i="1"/>
  <c r="V129" i="1"/>
  <c r="U129" i="1"/>
  <c r="Q129" i="1"/>
  <c r="W129" i="1"/>
  <c r="H129" i="1"/>
  <c r="L129" i="1"/>
  <c r="S129" i="1"/>
  <c r="O129" i="1"/>
  <c r="J553" i="1"/>
  <c r="G789" i="1" l="1"/>
  <c r="I561" i="1"/>
  <c r="G725" i="1"/>
  <c r="H489" i="1" l="1"/>
  <c r="I489" i="1" l="1"/>
  <c r="J489" i="1" l="1"/>
  <c r="L949" i="1"/>
  <c r="K489" i="1" l="1"/>
  <c r="M949" i="1"/>
  <c r="L362" i="1"/>
  <c r="L892" i="1"/>
  <c r="L489" i="1" l="1"/>
  <c r="N949" i="1"/>
  <c r="M892" i="1"/>
  <c r="M362" i="1"/>
  <c r="M489" i="1" l="1"/>
  <c r="O949" i="1"/>
  <c r="N892" i="1"/>
  <c r="N362" i="1"/>
  <c r="O1006" i="1"/>
  <c r="O893" i="1"/>
  <c r="O1007" i="1"/>
  <c r="O950" i="1"/>
  <c r="O948" i="1" l="1"/>
  <c r="N489" i="1"/>
  <c r="O1005" i="1"/>
  <c r="P949" i="1"/>
  <c r="P362" i="1"/>
  <c r="O362" i="1"/>
  <c r="P1006" i="1"/>
  <c r="O892" i="1"/>
  <c r="Q893" i="1"/>
  <c r="P893" i="1"/>
  <c r="P1007" i="1"/>
  <c r="P950" i="1"/>
  <c r="O891" i="1" l="1"/>
  <c r="P948" i="1"/>
  <c r="O489" i="1"/>
  <c r="P1005" i="1"/>
  <c r="P892" i="1"/>
  <c r="Q362" i="1"/>
  <c r="Q1006" i="1"/>
  <c r="Q949" i="1"/>
  <c r="Q1007" i="1"/>
  <c r="Q950" i="1"/>
  <c r="G998" i="1"/>
  <c r="G1011" i="1"/>
  <c r="G1010" i="1"/>
  <c r="G1008" i="1"/>
  <c r="G1007" i="1"/>
  <c r="G1006" i="1"/>
  <c r="G1004" i="1"/>
  <c r="G1002" i="1"/>
  <c r="G1001" i="1"/>
  <c r="G999" i="1"/>
  <c r="G995" i="1"/>
  <c r="G993" i="1"/>
  <c r="G992" i="1"/>
  <c r="G991" i="1"/>
  <c r="G989" i="1"/>
  <c r="G988" i="1"/>
  <c r="G986" i="1"/>
  <c r="G985" i="1"/>
  <c r="G984" i="1"/>
  <c r="G982" i="1"/>
  <c r="G981" i="1"/>
  <c r="G978" i="1"/>
  <c r="G977" i="1"/>
  <c r="G975" i="1"/>
  <c r="G974" i="1"/>
  <c r="G972" i="1"/>
  <c r="G971" i="1"/>
  <c r="G968" i="1"/>
  <c r="G966" i="1"/>
  <c r="G965" i="1"/>
  <c r="G964" i="1"/>
  <c r="G963" i="1"/>
  <c r="G961" i="1"/>
  <c r="G960" i="1"/>
  <c r="G959" i="1"/>
  <c r="G958" i="1"/>
  <c r="G954" i="1"/>
  <c r="G953" i="1"/>
  <c r="G951" i="1"/>
  <c r="G950" i="1"/>
  <c r="G949" i="1"/>
  <c r="G947" i="1"/>
  <c r="G945" i="1"/>
  <c r="G944" i="1"/>
  <c r="G942" i="1"/>
  <c r="G941" i="1"/>
  <c r="G938" i="1"/>
  <c r="G936" i="1"/>
  <c r="G935" i="1"/>
  <c r="G934" i="1"/>
  <c r="G932" i="1"/>
  <c r="G931" i="1"/>
  <c r="G929" i="1"/>
  <c r="G928" i="1"/>
  <c r="G927" i="1"/>
  <c r="G925" i="1"/>
  <c r="G924" i="1"/>
  <c r="G921" i="1"/>
  <c r="G920" i="1"/>
  <c r="G918" i="1"/>
  <c r="G917" i="1"/>
  <c r="G915" i="1"/>
  <c r="G914" i="1"/>
  <c r="G911" i="1"/>
  <c r="G909" i="1"/>
  <c r="G908" i="1"/>
  <c r="G907" i="1"/>
  <c r="G906" i="1"/>
  <c r="G904" i="1"/>
  <c r="G903" i="1"/>
  <c r="G902" i="1"/>
  <c r="G901" i="1"/>
  <c r="G897" i="1"/>
  <c r="G896" i="1"/>
  <c r="G894" i="1"/>
  <c r="G893" i="1"/>
  <c r="G892" i="1"/>
  <c r="G888" i="1"/>
  <c r="G885" i="1"/>
  <c r="G879" i="1"/>
  <c r="G878" i="1"/>
  <c r="G877" i="1"/>
  <c r="G870" i="1"/>
  <c r="G864" i="1"/>
  <c r="G858" i="1"/>
  <c r="G854" i="1"/>
  <c r="G852" i="1"/>
  <c r="G851" i="1"/>
  <c r="G849" i="1"/>
  <c r="G846" i="1"/>
  <c r="G844" i="1"/>
  <c r="W789" i="1"/>
  <c r="G780" i="1"/>
  <c r="W780" i="1" s="1"/>
  <c r="V771" i="1"/>
  <c r="U771" i="1"/>
  <c r="T771" i="1"/>
  <c r="S771" i="1"/>
  <c r="R771" i="1"/>
  <c r="Q771" i="1"/>
  <c r="P771" i="1"/>
  <c r="O771" i="1"/>
  <c r="N771" i="1"/>
  <c r="M771" i="1"/>
  <c r="L771" i="1"/>
  <c r="K771" i="1"/>
  <c r="J771" i="1"/>
  <c r="I771" i="1"/>
  <c r="H771" i="1"/>
  <c r="V770" i="1"/>
  <c r="U770" i="1"/>
  <c r="T770" i="1"/>
  <c r="S770" i="1"/>
  <c r="R770" i="1"/>
  <c r="Q770" i="1"/>
  <c r="P770" i="1"/>
  <c r="O770" i="1"/>
  <c r="N770" i="1"/>
  <c r="M770" i="1"/>
  <c r="L770" i="1"/>
  <c r="K770" i="1"/>
  <c r="J770" i="1"/>
  <c r="I770" i="1"/>
  <c r="H770" i="1"/>
  <c r="V648" i="1"/>
  <c r="U648" i="1"/>
  <c r="T648" i="1"/>
  <c r="S648" i="1"/>
  <c r="R648" i="1"/>
  <c r="Q648" i="1"/>
  <c r="P648" i="1"/>
  <c r="O648" i="1"/>
  <c r="N648" i="1"/>
  <c r="M648" i="1"/>
  <c r="L648" i="1"/>
  <c r="K648" i="1"/>
  <c r="J648" i="1"/>
  <c r="I648" i="1"/>
  <c r="H648" i="1"/>
  <c r="H749" i="1"/>
  <c r="H748" i="1" l="1"/>
  <c r="K892" i="1"/>
  <c r="N1007" i="1"/>
  <c r="M1007" i="1"/>
  <c r="L1007" i="1"/>
  <c r="M893" i="1"/>
  <c r="L893" i="1"/>
  <c r="N893" i="1"/>
  <c r="K1006" i="1"/>
  <c r="P891" i="1"/>
  <c r="H739" i="1"/>
  <c r="H849" i="1"/>
  <c r="H921" i="1"/>
  <c r="H927" i="1"/>
  <c r="H932" i="1"/>
  <c r="H945" i="1"/>
  <c r="H999" i="1"/>
  <c r="H998" i="1"/>
  <c r="H864" i="1"/>
  <c r="G900" i="1"/>
  <c r="H901" i="1"/>
  <c r="G905" i="1"/>
  <c r="H906" i="1"/>
  <c r="H914" i="1"/>
  <c r="H1001" i="1"/>
  <c r="H844" i="1"/>
  <c r="H852" i="1"/>
  <c r="H858" i="1"/>
  <c r="H879" i="1"/>
  <c r="H885" i="1"/>
  <c r="H902" i="1"/>
  <c r="H907" i="1"/>
  <c r="H915" i="1"/>
  <c r="H924" i="1"/>
  <c r="H929" i="1"/>
  <c r="H935" i="1"/>
  <c r="H942" i="1"/>
  <c r="G957" i="1"/>
  <c r="H958" i="1"/>
  <c r="G962" i="1"/>
  <c r="H963" i="1"/>
  <c r="G967" i="1"/>
  <c r="H968" i="1"/>
  <c r="H971" i="1"/>
  <c r="H975" i="1"/>
  <c r="H985" i="1"/>
  <c r="H991" i="1"/>
  <c r="H1002" i="1"/>
  <c r="H877" i="1"/>
  <c r="H904" i="1"/>
  <c r="H909" i="1"/>
  <c r="H917" i="1"/>
  <c r="H938" i="1"/>
  <c r="H960" i="1"/>
  <c r="H965" i="1"/>
  <c r="H977" i="1"/>
  <c r="H982" i="1"/>
  <c r="H988" i="1"/>
  <c r="H993" i="1"/>
  <c r="H851" i="1"/>
  <c r="H878" i="1"/>
  <c r="G910" i="1"/>
  <c r="H911" i="1"/>
  <c r="H918" i="1"/>
  <c r="H928" i="1"/>
  <c r="H934" i="1"/>
  <c r="H941" i="1"/>
  <c r="H947" i="1"/>
  <c r="H961" i="1"/>
  <c r="H966" i="1"/>
  <c r="H974" i="1"/>
  <c r="H978" i="1"/>
  <c r="H984" i="1"/>
  <c r="H989" i="1"/>
  <c r="H995" i="1"/>
  <c r="H846" i="1"/>
  <c r="H854" i="1"/>
  <c r="H870" i="1"/>
  <c r="H888" i="1"/>
  <c r="H903" i="1"/>
  <c r="H908" i="1"/>
  <c r="H920" i="1"/>
  <c r="H925" i="1"/>
  <c r="H931" i="1"/>
  <c r="H936" i="1"/>
  <c r="H944" i="1"/>
  <c r="H959" i="1"/>
  <c r="H964" i="1"/>
  <c r="H972" i="1"/>
  <c r="H981" i="1"/>
  <c r="H986" i="1"/>
  <c r="H992" i="1"/>
  <c r="H1004" i="1"/>
  <c r="M950" i="1"/>
  <c r="L950" i="1"/>
  <c r="N950" i="1"/>
  <c r="G948" i="1"/>
  <c r="Q948" i="1"/>
  <c r="P489" i="1"/>
  <c r="L1003" i="1"/>
  <c r="P1003" i="1"/>
  <c r="T1003" i="1"/>
  <c r="N1000" i="1"/>
  <c r="R1000" i="1"/>
  <c r="V1000" i="1"/>
  <c r="J1000" i="1"/>
  <c r="L980" i="1"/>
  <c r="P980" i="1"/>
  <c r="T980" i="1"/>
  <c r="I987" i="1"/>
  <c r="M987" i="1"/>
  <c r="Q987" i="1"/>
  <c r="U987" i="1"/>
  <c r="J994" i="1"/>
  <c r="N994" i="1"/>
  <c r="R994" i="1"/>
  <c r="V994" i="1"/>
  <c r="L997" i="1"/>
  <c r="P997" i="1"/>
  <c r="T997" i="1"/>
  <c r="L859" i="1"/>
  <c r="P859" i="1"/>
  <c r="T859" i="1"/>
  <c r="I866" i="1"/>
  <c r="M866" i="1"/>
  <c r="Q866" i="1"/>
  <c r="U866" i="1"/>
  <c r="L869" i="1"/>
  <c r="P869" i="1"/>
  <c r="T869" i="1"/>
  <c r="J873" i="1"/>
  <c r="N873" i="1"/>
  <c r="R873" i="1"/>
  <c r="V873" i="1"/>
  <c r="G1005" i="1"/>
  <c r="L880" i="1"/>
  <c r="P880" i="1"/>
  <c r="T880" i="1"/>
  <c r="K883" i="1"/>
  <c r="O883" i="1"/>
  <c r="S883" i="1"/>
  <c r="J886" i="1"/>
  <c r="N886" i="1"/>
  <c r="R886" i="1"/>
  <c r="V886" i="1"/>
  <c r="I889" i="1"/>
  <c r="M889" i="1"/>
  <c r="Q889" i="1"/>
  <c r="U889" i="1"/>
  <c r="L923" i="1"/>
  <c r="P923" i="1"/>
  <c r="T923" i="1"/>
  <c r="I930" i="1"/>
  <c r="M930" i="1"/>
  <c r="Q930" i="1"/>
  <c r="U930" i="1"/>
  <c r="J937" i="1"/>
  <c r="N937" i="1"/>
  <c r="R937" i="1"/>
  <c r="V937" i="1"/>
  <c r="K940" i="1"/>
  <c r="O940" i="1"/>
  <c r="S940" i="1"/>
  <c r="I943" i="1"/>
  <c r="M943" i="1"/>
  <c r="Q943" i="1"/>
  <c r="U943" i="1"/>
  <c r="K946" i="1"/>
  <c r="O946" i="1"/>
  <c r="S946" i="1"/>
  <c r="K980" i="1"/>
  <c r="O980" i="1"/>
  <c r="S980" i="1"/>
  <c r="L987" i="1"/>
  <c r="P987" i="1"/>
  <c r="T987" i="1"/>
  <c r="I994" i="1"/>
  <c r="M994" i="1"/>
  <c r="Q994" i="1"/>
  <c r="U994" i="1"/>
  <c r="K997" i="1"/>
  <c r="O997" i="1"/>
  <c r="S997" i="1"/>
  <c r="I1000" i="1"/>
  <c r="M1000" i="1"/>
  <c r="Q1000" i="1"/>
  <c r="U1000" i="1"/>
  <c r="K1003" i="1"/>
  <c r="O1003" i="1"/>
  <c r="S1003" i="1"/>
  <c r="G980" i="1"/>
  <c r="I980" i="1"/>
  <c r="Q980" i="1"/>
  <c r="N987" i="1"/>
  <c r="V987" i="1"/>
  <c r="O994" i="1"/>
  <c r="S994" i="1"/>
  <c r="G1003" i="1"/>
  <c r="M980" i="1"/>
  <c r="U980" i="1"/>
  <c r="J987" i="1"/>
  <c r="R987" i="1"/>
  <c r="K994" i="1"/>
  <c r="K856" i="1"/>
  <c r="O856" i="1"/>
  <c r="S856" i="1"/>
  <c r="K859" i="1"/>
  <c r="O859" i="1"/>
  <c r="S859" i="1"/>
  <c r="L862" i="1"/>
  <c r="I997" i="1"/>
  <c r="M997" i="1"/>
  <c r="Q997" i="1"/>
  <c r="U997" i="1"/>
  <c r="K1000" i="1"/>
  <c r="O1000" i="1"/>
  <c r="S1000" i="1"/>
  <c r="I1003" i="1"/>
  <c r="M1003" i="1"/>
  <c r="Q1003" i="1"/>
  <c r="U1003" i="1"/>
  <c r="G997" i="1"/>
  <c r="K880" i="1"/>
  <c r="O880" i="1"/>
  <c r="S880" i="1"/>
  <c r="J883" i="1"/>
  <c r="N883" i="1"/>
  <c r="R883" i="1"/>
  <c r="V883" i="1"/>
  <c r="I886" i="1"/>
  <c r="M886" i="1"/>
  <c r="Q886" i="1"/>
  <c r="U886" i="1"/>
  <c r="L889" i="1"/>
  <c r="P889" i="1"/>
  <c r="T889" i="1"/>
  <c r="K923" i="1"/>
  <c r="O923" i="1"/>
  <c r="S923" i="1"/>
  <c r="L930" i="1"/>
  <c r="P930" i="1"/>
  <c r="T930" i="1"/>
  <c r="I937" i="1"/>
  <c r="M937" i="1"/>
  <c r="Q937" i="1"/>
  <c r="U937" i="1"/>
  <c r="J940" i="1"/>
  <c r="N940" i="1"/>
  <c r="R940" i="1"/>
  <c r="V940" i="1"/>
  <c r="L943" i="1"/>
  <c r="P943" i="1"/>
  <c r="T943" i="1"/>
  <c r="J946" i="1"/>
  <c r="N946" i="1"/>
  <c r="R946" i="1"/>
  <c r="V946" i="1"/>
  <c r="J980" i="1"/>
  <c r="N980" i="1"/>
  <c r="R980" i="1"/>
  <c r="V980" i="1"/>
  <c r="K987" i="1"/>
  <c r="O987" i="1"/>
  <c r="S987" i="1"/>
  <c r="G994" i="1"/>
  <c r="L994" i="1"/>
  <c r="P994" i="1"/>
  <c r="T994" i="1"/>
  <c r="J997" i="1"/>
  <c r="N997" i="1"/>
  <c r="R997" i="1"/>
  <c r="V997" i="1"/>
  <c r="G1000" i="1"/>
  <c r="L1000" i="1"/>
  <c r="P1000" i="1"/>
  <c r="T1000" i="1"/>
  <c r="J1003" i="1"/>
  <c r="N1003" i="1"/>
  <c r="R1003" i="1"/>
  <c r="V1003" i="1"/>
  <c r="P862" i="1"/>
  <c r="T862" i="1"/>
  <c r="L866" i="1"/>
  <c r="P866" i="1"/>
  <c r="T866" i="1"/>
  <c r="K869" i="1"/>
  <c r="O869" i="1"/>
  <c r="S869" i="1"/>
  <c r="I873" i="1"/>
  <c r="M873" i="1"/>
  <c r="Q873" i="1"/>
  <c r="U873" i="1"/>
  <c r="L876" i="1"/>
  <c r="P876" i="1"/>
  <c r="T876" i="1"/>
  <c r="G891" i="1"/>
  <c r="K913" i="1"/>
  <c r="O913" i="1"/>
  <c r="S913" i="1"/>
  <c r="J916" i="1"/>
  <c r="N916" i="1"/>
  <c r="R916" i="1"/>
  <c r="V916" i="1"/>
  <c r="I919" i="1"/>
  <c r="M919" i="1"/>
  <c r="Q919" i="1"/>
  <c r="U919" i="1"/>
  <c r="J926" i="1"/>
  <c r="N926" i="1"/>
  <c r="R926" i="1"/>
  <c r="V926" i="1"/>
  <c r="K933" i="1"/>
  <c r="O933" i="1"/>
  <c r="S933" i="1"/>
  <c r="G952" i="1"/>
  <c r="J970" i="1"/>
  <c r="N970" i="1"/>
  <c r="R970" i="1"/>
  <c r="V970" i="1"/>
  <c r="I973" i="1"/>
  <c r="M973" i="1"/>
  <c r="Q973" i="1"/>
  <c r="U973" i="1"/>
  <c r="L976" i="1"/>
  <c r="P976" i="1"/>
  <c r="T976" i="1"/>
  <c r="I983" i="1"/>
  <c r="M983" i="1"/>
  <c r="Q983" i="1"/>
  <c r="U983" i="1"/>
  <c r="G987" i="1"/>
  <c r="J990" i="1"/>
  <c r="N990" i="1"/>
  <c r="R990" i="1"/>
  <c r="V990" i="1"/>
  <c r="G1009" i="1"/>
  <c r="L856" i="1"/>
  <c r="T856" i="1"/>
  <c r="I862" i="1"/>
  <c r="Q862" i="1"/>
  <c r="I876" i="1"/>
  <c r="Q876" i="1"/>
  <c r="I880" i="1"/>
  <c r="Q880" i="1"/>
  <c r="L883" i="1"/>
  <c r="T883" i="1"/>
  <c r="O886" i="1"/>
  <c r="J889" i="1"/>
  <c r="R889" i="1"/>
  <c r="L913" i="1"/>
  <c r="T913" i="1"/>
  <c r="O916" i="1"/>
  <c r="S916" i="1"/>
  <c r="N919" i="1"/>
  <c r="V919" i="1"/>
  <c r="I923" i="1"/>
  <c r="Q923" i="1"/>
  <c r="K926" i="1"/>
  <c r="J930" i="1"/>
  <c r="R930" i="1"/>
  <c r="G933" i="1"/>
  <c r="P933" i="1"/>
  <c r="K937" i="1"/>
  <c r="G940" i="1"/>
  <c r="P940" i="1"/>
  <c r="N943" i="1"/>
  <c r="V943" i="1"/>
  <c r="L946" i="1"/>
  <c r="T946" i="1"/>
  <c r="K949" i="1"/>
  <c r="K970" i="1"/>
  <c r="S970" i="1"/>
  <c r="N973" i="1"/>
  <c r="V973" i="1"/>
  <c r="M976" i="1"/>
  <c r="U976" i="1"/>
  <c r="J983" i="1"/>
  <c r="R983" i="1"/>
  <c r="K990" i="1"/>
  <c r="S990" i="1"/>
  <c r="I856" i="1"/>
  <c r="M856" i="1"/>
  <c r="Q856" i="1"/>
  <c r="U856" i="1"/>
  <c r="I859" i="1"/>
  <c r="M859" i="1"/>
  <c r="Q859" i="1"/>
  <c r="U859" i="1"/>
  <c r="J862" i="1"/>
  <c r="N862" i="1"/>
  <c r="R862" i="1"/>
  <c r="V862" i="1"/>
  <c r="J866" i="1"/>
  <c r="N866" i="1"/>
  <c r="R866" i="1"/>
  <c r="V866" i="1"/>
  <c r="I869" i="1"/>
  <c r="M869" i="1"/>
  <c r="Q869" i="1"/>
  <c r="U869" i="1"/>
  <c r="K873" i="1"/>
  <c r="O873" i="1"/>
  <c r="S873" i="1"/>
  <c r="J876" i="1"/>
  <c r="N876" i="1"/>
  <c r="R876" i="1"/>
  <c r="V876" i="1"/>
  <c r="J880" i="1"/>
  <c r="N880" i="1"/>
  <c r="R880" i="1"/>
  <c r="V880" i="1"/>
  <c r="I883" i="1"/>
  <c r="M883" i="1"/>
  <c r="Q883" i="1"/>
  <c r="U883" i="1"/>
  <c r="L886" i="1"/>
  <c r="P886" i="1"/>
  <c r="T886" i="1"/>
  <c r="K889" i="1"/>
  <c r="O889" i="1"/>
  <c r="S889" i="1"/>
  <c r="I913" i="1"/>
  <c r="M913" i="1"/>
  <c r="Q913" i="1"/>
  <c r="U913" i="1"/>
  <c r="G916" i="1"/>
  <c r="L916" i="1"/>
  <c r="P916" i="1"/>
  <c r="T916" i="1"/>
  <c r="K919" i="1"/>
  <c r="O919" i="1"/>
  <c r="S919" i="1"/>
  <c r="J923" i="1"/>
  <c r="N923" i="1"/>
  <c r="R923" i="1"/>
  <c r="V923" i="1"/>
  <c r="G926" i="1"/>
  <c r="L926" i="1"/>
  <c r="P926" i="1"/>
  <c r="T926" i="1"/>
  <c r="K930" i="1"/>
  <c r="O930" i="1"/>
  <c r="S930" i="1"/>
  <c r="I933" i="1"/>
  <c r="M933" i="1"/>
  <c r="Q933" i="1"/>
  <c r="U933" i="1"/>
  <c r="G937" i="1"/>
  <c r="L937" i="1"/>
  <c r="P937" i="1"/>
  <c r="T937" i="1"/>
  <c r="I940" i="1"/>
  <c r="M940" i="1"/>
  <c r="Q940" i="1"/>
  <c r="U940" i="1"/>
  <c r="K943" i="1"/>
  <c r="O943" i="1"/>
  <c r="S943" i="1"/>
  <c r="I946" i="1"/>
  <c r="M946" i="1"/>
  <c r="Q946" i="1"/>
  <c r="U946" i="1"/>
  <c r="G970" i="1"/>
  <c r="L970" i="1"/>
  <c r="P970" i="1"/>
  <c r="T970" i="1"/>
  <c r="K973" i="1"/>
  <c r="O973" i="1"/>
  <c r="S973" i="1"/>
  <c r="J976" i="1"/>
  <c r="N976" i="1"/>
  <c r="R976" i="1"/>
  <c r="V976" i="1"/>
  <c r="K983" i="1"/>
  <c r="O983" i="1"/>
  <c r="S983" i="1"/>
  <c r="G990" i="1"/>
  <c r="L990" i="1"/>
  <c r="P990" i="1"/>
  <c r="T990" i="1"/>
  <c r="G876" i="1"/>
  <c r="G923" i="1"/>
  <c r="G976" i="1"/>
  <c r="P856" i="1"/>
  <c r="M862" i="1"/>
  <c r="U862" i="1"/>
  <c r="M876" i="1"/>
  <c r="U876" i="1"/>
  <c r="M880" i="1"/>
  <c r="U880" i="1"/>
  <c r="P883" i="1"/>
  <c r="K886" i="1"/>
  <c r="S886" i="1"/>
  <c r="N889" i="1"/>
  <c r="V889" i="1"/>
  <c r="G913" i="1"/>
  <c r="P913" i="1"/>
  <c r="K916" i="1"/>
  <c r="J919" i="1"/>
  <c r="R919" i="1"/>
  <c r="M923" i="1"/>
  <c r="U923" i="1"/>
  <c r="O926" i="1"/>
  <c r="S926" i="1"/>
  <c r="N930" i="1"/>
  <c r="V930" i="1"/>
  <c r="L933" i="1"/>
  <c r="T933" i="1"/>
  <c r="O937" i="1"/>
  <c r="S937" i="1"/>
  <c r="L940" i="1"/>
  <c r="T940" i="1"/>
  <c r="J943" i="1"/>
  <c r="R943" i="1"/>
  <c r="G946" i="1"/>
  <c r="P946" i="1"/>
  <c r="O970" i="1"/>
  <c r="J973" i="1"/>
  <c r="R973" i="1"/>
  <c r="I976" i="1"/>
  <c r="Q976" i="1"/>
  <c r="N983" i="1"/>
  <c r="V983" i="1"/>
  <c r="O990" i="1"/>
  <c r="J856" i="1"/>
  <c r="N856" i="1"/>
  <c r="R856" i="1"/>
  <c r="V856" i="1"/>
  <c r="J859" i="1"/>
  <c r="N859" i="1"/>
  <c r="R859" i="1"/>
  <c r="V859" i="1"/>
  <c r="K862" i="1"/>
  <c r="O862" i="1"/>
  <c r="S862" i="1"/>
  <c r="K866" i="1"/>
  <c r="O866" i="1"/>
  <c r="S866" i="1"/>
  <c r="J869" i="1"/>
  <c r="N869" i="1"/>
  <c r="R869" i="1"/>
  <c r="V869" i="1"/>
  <c r="L873" i="1"/>
  <c r="P873" i="1"/>
  <c r="T873" i="1"/>
  <c r="K876" i="1"/>
  <c r="O876" i="1"/>
  <c r="S876" i="1"/>
  <c r="G895" i="1"/>
  <c r="J913" i="1"/>
  <c r="N913" i="1"/>
  <c r="R913" i="1"/>
  <c r="V913" i="1"/>
  <c r="I916" i="1"/>
  <c r="M916" i="1"/>
  <c r="Q916" i="1"/>
  <c r="U916" i="1"/>
  <c r="G919" i="1"/>
  <c r="L919" i="1"/>
  <c r="P919" i="1"/>
  <c r="T919" i="1"/>
  <c r="I926" i="1"/>
  <c r="M926" i="1"/>
  <c r="Q926" i="1"/>
  <c r="U926" i="1"/>
  <c r="G930" i="1"/>
  <c r="J933" i="1"/>
  <c r="N933" i="1"/>
  <c r="R933" i="1"/>
  <c r="V933" i="1"/>
  <c r="G943" i="1"/>
  <c r="I970" i="1"/>
  <c r="M970" i="1"/>
  <c r="Q970" i="1"/>
  <c r="U970" i="1"/>
  <c r="G973" i="1"/>
  <c r="L973" i="1"/>
  <c r="P973" i="1"/>
  <c r="T973" i="1"/>
  <c r="K976" i="1"/>
  <c r="O976" i="1"/>
  <c r="S976" i="1"/>
  <c r="G983" i="1"/>
  <c r="L983" i="1"/>
  <c r="P983" i="1"/>
  <c r="T983" i="1"/>
  <c r="I990" i="1"/>
  <c r="M990" i="1"/>
  <c r="Q990" i="1"/>
  <c r="U990" i="1"/>
  <c r="Q1005" i="1"/>
  <c r="R949" i="1"/>
  <c r="Q892" i="1"/>
  <c r="R362" i="1"/>
  <c r="R1006" i="1"/>
  <c r="R893" i="1"/>
  <c r="R1007" i="1"/>
  <c r="R950" i="1"/>
  <c r="I749" i="1"/>
  <c r="G778" i="1"/>
  <c r="G777" i="1"/>
  <c r="G776" i="1"/>
  <c r="G775" i="1"/>
  <c r="G774" i="1"/>
  <c r="G773" i="1"/>
  <c r="G771" i="1"/>
  <c r="G770" i="1"/>
  <c r="G769" i="1"/>
  <c r="G768" i="1"/>
  <c r="G767" i="1"/>
  <c r="G766" i="1"/>
  <c r="G764" i="1"/>
  <c r="G763" i="1"/>
  <c r="G762" i="1"/>
  <c r="G761" i="1"/>
  <c r="G760" i="1"/>
  <c r="G758" i="1"/>
  <c r="G757" i="1"/>
  <c r="G756" i="1"/>
  <c r="G755" i="1"/>
  <c r="G754" i="1"/>
  <c r="G749" i="1"/>
  <c r="G740" i="1"/>
  <c r="G731" i="1"/>
  <c r="G730" i="1"/>
  <c r="G729" i="1"/>
  <c r="G722" i="1"/>
  <c r="G721" i="1"/>
  <c r="G667" i="1"/>
  <c r="G666" i="1"/>
  <c r="G665" i="1"/>
  <c r="G664" i="1"/>
  <c r="G648" i="1"/>
  <c r="G647" i="1"/>
  <c r="G646" i="1"/>
  <c r="G645" i="1"/>
  <c r="G644" i="1"/>
  <c r="G642" i="1"/>
  <c r="G640" i="1"/>
  <c r="G639" i="1"/>
  <c r="G637" i="1"/>
  <c r="G636" i="1"/>
  <c r="G634" i="1"/>
  <c r="G633" i="1"/>
  <c r="G632" i="1"/>
  <c r="G630" i="1"/>
  <c r="G629" i="1"/>
  <c r="G628" i="1"/>
  <c r="G626" i="1"/>
  <c r="G625" i="1"/>
  <c r="G623" i="1"/>
  <c r="G622" i="1"/>
  <c r="G620" i="1"/>
  <c r="G619" i="1"/>
  <c r="G618" i="1"/>
  <c r="G617" i="1"/>
  <c r="G614" i="1"/>
  <c r="G613" i="1"/>
  <c r="G611" i="1"/>
  <c r="G610" i="1"/>
  <c r="G608" i="1"/>
  <c r="G607" i="1"/>
  <c r="G606" i="1"/>
  <c r="G605" i="1"/>
  <c r="H605" i="1" s="1"/>
  <c r="G601" i="1"/>
  <c r="G600" i="1"/>
  <c r="G598" i="1"/>
  <c r="G597" i="1"/>
  <c r="G596" i="1"/>
  <c r="G594" i="1"/>
  <c r="G592" i="1"/>
  <c r="G591" i="1"/>
  <c r="G589" i="1"/>
  <c r="G588" i="1"/>
  <c r="G585" i="1"/>
  <c r="G583" i="1"/>
  <c r="G582" i="1"/>
  <c r="G581" i="1"/>
  <c r="G579" i="1"/>
  <c r="G578" i="1"/>
  <c r="G576" i="1"/>
  <c r="G575" i="1"/>
  <c r="G574" i="1"/>
  <c r="G572" i="1"/>
  <c r="G571" i="1"/>
  <c r="G568" i="1"/>
  <c r="G567" i="1"/>
  <c r="G565" i="1"/>
  <c r="G564" i="1"/>
  <c r="G562" i="1"/>
  <c r="G561" i="1"/>
  <c r="G558" i="1"/>
  <c r="G553" i="1"/>
  <c r="G556" i="1"/>
  <c r="G555" i="1"/>
  <c r="G554" i="1"/>
  <c r="G551" i="1"/>
  <c r="G550" i="1"/>
  <c r="G549" i="1"/>
  <c r="G548" i="1"/>
  <c r="V594" i="1"/>
  <c r="U594" i="1"/>
  <c r="T594" i="1"/>
  <c r="S594" i="1"/>
  <c r="R594" i="1"/>
  <c r="Q594" i="1"/>
  <c r="P594" i="1"/>
  <c r="O594" i="1"/>
  <c r="N594" i="1"/>
  <c r="M594" i="1"/>
  <c r="L594" i="1"/>
  <c r="K594" i="1"/>
  <c r="J594" i="1"/>
  <c r="I594" i="1"/>
  <c r="V592" i="1"/>
  <c r="U592" i="1"/>
  <c r="T592" i="1"/>
  <c r="S592" i="1"/>
  <c r="R592" i="1"/>
  <c r="Q592" i="1"/>
  <c r="P592" i="1"/>
  <c r="O592" i="1"/>
  <c r="N592" i="1"/>
  <c r="M592" i="1"/>
  <c r="L592" i="1"/>
  <c r="K592" i="1"/>
  <c r="J592" i="1"/>
  <c r="I592" i="1"/>
  <c r="V591" i="1"/>
  <c r="U591" i="1"/>
  <c r="T591" i="1"/>
  <c r="S591" i="1"/>
  <c r="R591" i="1"/>
  <c r="Q591" i="1"/>
  <c r="P591" i="1"/>
  <c r="O591" i="1"/>
  <c r="N591" i="1"/>
  <c r="M591" i="1"/>
  <c r="L591" i="1"/>
  <c r="K591" i="1"/>
  <c r="J591" i="1"/>
  <c r="I591" i="1"/>
  <c r="V589" i="1"/>
  <c r="U589" i="1"/>
  <c r="T589" i="1"/>
  <c r="S589" i="1"/>
  <c r="R589" i="1"/>
  <c r="Q589" i="1"/>
  <c r="P589" i="1"/>
  <c r="O589" i="1"/>
  <c r="N589" i="1"/>
  <c r="M589" i="1"/>
  <c r="L589" i="1"/>
  <c r="K589" i="1"/>
  <c r="J589" i="1"/>
  <c r="I589" i="1"/>
  <c r="V588" i="1"/>
  <c r="U588" i="1"/>
  <c r="T588" i="1"/>
  <c r="S588" i="1"/>
  <c r="R588" i="1"/>
  <c r="Q588" i="1"/>
  <c r="P588" i="1"/>
  <c r="O588" i="1"/>
  <c r="N588" i="1"/>
  <c r="M588" i="1"/>
  <c r="L588" i="1"/>
  <c r="K588" i="1"/>
  <c r="J588" i="1"/>
  <c r="I588" i="1"/>
  <c r="V585" i="1"/>
  <c r="U585" i="1"/>
  <c r="T585" i="1"/>
  <c r="S585" i="1"/>
  <c r="R585" i="1"/>
  <c r="Q585" i="1"/>
  <c r="P585" i="1"/>
  <c r="O585" i="1"/>
  <c r="N585" i="1"/>
  <c r="M585" i="1"/>
  <c r="L585" i="1"/>
  <c r="K585" i="1"/>
  <c r="J585" i="1"/>
  <c r="I585" i="1"/>
  <c r="V583" i="1"/>
  <c r="U583" i="1"/>
  <c r="T583" i="1"/>
  <c r="S583" i="1"/>
  <c r="R583" i="1"/>
  <c r="Q583" i="1"/>
  <c r="P583" i="1"/>
  <c r="O583" i="1"/>
  <c r="N583" i="1"/>
  <c r="M583" i="1"/>
  <c r="L583" i="1"/>
  <c r="K583" i="1"/>
  <c r="J583" i="1"/>
  <c r="I583" i="1"/>
  <c r="V582" i="1"/>
  <c r="U582" i="1"/>
  <c r="T582" i="1"/>
  <c r="S582" i="1"/>
  <c r="R582" i="1"/>
  <c r="Q582" i="1"/>
  <c r="P582" i="1"/>
  <c r="O582" i="1"/>
  <c r="N582" i="1"/>
  <c r="M582" i="1"/>
  <c r="L582" i="1"/>
  <c r="K582" i="1"/>
  <c r="J582" i="1"/>
  <c r="I582" i="1"/>
  <c r="V581" i="1"/>
  <c r="U581" i="1"/>
  <c r="T581" i="1"/>
  <c r="S581" i="1"/>
  <c r="R581" i="1"/>
  <c r="Q581" i="1"/>
  <c r="P581" i="1"/>
  <c r="O581" i="1"/>
  <c r="N581" i="1"/>
  <c r="M581" i="1"/>
  <c r="L581" i="1"/>
  <c r="K581" i="1"/>
  <c r="J581" i="1"/>
  <c r="I581" i="1"/>
  <c r="V579" i="1"/>
  <c r="U579" i="1"/>
  <c r="T579" i="1"/>
  <c r="S579" i="1"/>
  <c r="R579" i="1"/>
  <c r="Q579" i="1"/>
  <c r="P579" i="1"/>
  <c r="O579" i="1"/>
  <c r="N579" i="1"/>
  <c r="M579" i="1"/>
  <c r="L579" i="1"/>
  <c r="K579" i="1"/>
  <c r="J579" i="1"/>
  <c r="I579" i="1"/>
  <c r="V578" i="1"/>
  <c r="U578" i="1"/>
  <c r="T578" i="1"/>
  <c r="S578" i="1"/>
  <c r="R578" i="1"/>
  <c r="Q578" i="1"/>
  <c r="P578" i="1"/>
  <c r="O578" i="1"/>
  <c r="N578" i="1"/>
  <c r="M578" i="1"/>
  <c r="L578" i="1"/>
  <c r="K578" i="1"/>
  <c r="J578" i="1"/>
  <c r="I578" i="1"/>
  <c r="V576" i="1"/>
  <c r="U576" i="1"/>
  <c r="T576" i="1"/>
  <c r="S576" i="1"/>
  <c r="R576" i="1"/>
  <c r="Q576" i="1"/>
  <c r="P576" i="1"/>
  <c r="O576" i="1"/>
  <c r="N576" i="1"/>
  <c r="M576" i="1"/>
  <c r="L576" i="1"/>
  <c r="K576" i="1"/>
  <c r="J576" i="1"/>
  <c r="I576" i="1"/>
  <c r="V575" i="1"/>
  <c r="U575" i="1"/>
  <c r="T575" i="1"/>
  <c r="S575" i="1"/>
  <c r="R575" i="1"/>
  <c r="Q575" i="1"/>
  <c r="P575" i="1"/>
  <c r="O575" i="1"/>
  <c r="N575" i="1"/>
  <c r="M575" i="1"/>
  <c r="L575" i="1"/>
  <c r="K575" i="1"/>
  <c r="J575" i="1"/>
  <c r="I575" i="1"/>
  <c r="V574" i="1"/>
  <c r="U574" i="1"/>
  <c r="T574" i="1"/>
  <c r="S574" i="1"/>
  <c r="R574" i="1"/>
  <c r="Q574" i="1"/>
  <c r="P574" i="1"/>
  <c r="O574" i="1"/>
  <c r="N574" i="1"/>
  <c r="M574" i="1"/>
  <c r="L574" i="1"/>
  <c r="K574" i="1"/>
  <c r="J574" i="1"/>
  <c r="I574" i="1"/>
  <c r="V568" i="1"/>
  <c r="U568" i="1"/>
  <c r="T568" i="1"/>
  <c r="S568" i="1"/>
  <c r="R568" i="1"/>
  <c r="Q568" i="1"/>
  <c r="P568" i="1"/>
  <c r="O568" i="1"/>
  <c r="N568" i="1"/>
  <c r="M568" i="1"/>
  <c r="L568" i="1"/>
  <c r="K568" i="1"/>
  <c r="J568" i="1"/>
  <c r="I568" i="1"/>
  <c r="V567" i="1"/>
  <c r="U567" i="1"/>
  <c r="T567" i="1"/>
  <c r="S567" i="1"/>
  <c r="R567" i="1"/>
  <c r="Q567" i="1"/>
  <c r="P567" i="1"/>
  <c r="O567" i="1"/>
  <c r="N567" i="1"/>
  <c r="M567" i="1"/>
  <c r="L567" i="1"/>
  <c r="K567" i="1"/>
  <c r="J567" i="1"/>
  <c r="I567" i="1"/>
  <c r="V565" i="1"/>
  <c r="U565" i="1"/>
  <c r="T565" i="1"/>
  <c r="S565" i="1"/>
  <c r="R565" i="1"/>
  <c r="Q565" i="1"/>
  <c r="P565" i="1"/>
  <c r="O565" i="1"/>
  <c r="N565" i="1"/>
  <c r="M565" i="1"/>
  <c r="L565" i="1"/>
  <c r="K565" i="1"/>
  <c r="J565" i="1"/>
  <c r="I565" i="1"/>
  <c r="V564" i="1"/>
  <c r="U564" i="1"/>
  <c r="T564" i="1"/>
  <c r="S564" i="1"/>
  <c r="R564" i="1"/>
  <c r="Q564" i="1"/>
  <c r="P564" i="1"/>
  <c r="O564" i="1"/>
  <c r="N564" i="1"/>
  <c r="M564" i="1"/>
  <c r="L564" i="1"/>
  <c r="K564" i="1"/>
  <c r="J564" i="1"/>
  <c r="I564" i="1"/>
  <c r="V562" i="1"/>
  <c r="U562" i="1"/>
  <c r="T562" i="1"/>
  <c r="S562" i="1"/>
  <c r="R562" i="1"/>
  <c r="Q562" i="1"/>
  <c r="P562" i="1"/>
  <c r="O562" i="1"/>
  <c r="N562" i="1"/>
  <c r="M562" i="1"/>
  <c r="L562" i="1"/>
  <c r="K562" i="1"/>
  <c r="J562" i="1"/>
  <c r="I562" i="1"/>
  <c r="V561" i="1"/>
  <c r="U561" i="1"/>
  <c r="T561" i="1"/>
  <c r="S561" i="1"/>
  <c r="R561" i="1"/>
  <c r="Q561" i="1"/>
  <c r="P561" i="1"/>
  <c r="O561" i="1"/>
  <c r="N561" i="1"/>
  <c r="M561" i="1"/>
  <c r="L561" i="1"/>
  <c r="K561" i="1"/>
  <c r="J561" i="1"/>
  <c r="V558" i="1"/>
  <c r="U558" i="1"/>
  <c r="T558" i="1"/>
  <c r="S558" i="1"/>
  <c r="R558" i="1"/>
  <c r="Q558" i="1"/>
  <c r="P558" i="1"/>
  <c r="O558" i="1"/>
  <c r="N558" i="1"/>
  <c r="M558" i="1"/>
  <c r="L558" i="1"/>
  <c r="K558" i="1"/>
  <c r="J558" i="1"/>
  <c r="I558" i="1"/>
  <c r="V556" i="1"/>
  <c r="U556" i="1"/>
  <c r="T556" i="1"/>
  <c r="S556" i="1"/>
  <c r="R556" i="1"/>
  <c r="Q556" i="1"/>
  <c r="P556" i="1"/>
  <c r="O556" i="1"/>
  <c r="N556" i="1"/>
  <c r="M556" i="1"/>
  <c r="L556" i="1"/>
  <c r="K556" i="1"/>
  <c r="J556" i="1"/>
  <c r="I556" i="1"/>
  <c r="V555" i="1"/>
  <c r="U555" i="1"/>
  <c r="T555" i="1"/>
  <c r="S555" i="1"/>
  <c r="R555" i="1"/>
  <c r="Q555" i="1"/>
  <c r="P555" i="1"/>
  <c r="O555" i="1"/>
  <c r="N555" i="1"/>
  <c r="M555" i="1"/>
  <c r="L555" i="1"/>
  <c r="K555" i="1"/>
  <c r="J555" i="1"/>
  <c r="I555" i="1"/>
  <c r="V554" i="1"/>
  <c r="U554" i="1"/>
  <c r="T554" i="1"/>
  <c r="S554" i="1"/>
  <c r="R554" i="1"/>
  <c r="Q554" i="1"/>
  <c r="P554" i="1"/>
  <c r="O554" i="1"/>
  <c r="N554" i="1"/>
  <c r="M554" i="1"/>
  <c r="L554" i="1"/>
  <c r="K554" i="1"/>
  <c r="J554" i="1"/>
  <c r="I554" i="1"/>
  <c r="V553" i="1"/>
  <c r="U553" i="1"/>
  <c r="T553" i="1"/>
  <c r="S553" i="1"/>
  <c r="R553" i="1"/>
  <c r="Q553" i="1"/>
  <c r="P553" i="1"/>
  <c r="O553" i="1"/>
  <c r="N553" i="1"/>
  <c r="M553" i="1"/>
  <c r="L553" i="1"/>
  <c r="K553" i="1"/>
  <c r="I553" i="1"/>
  <c r="V551" i="1"/>
  <c r="U551" i="1"/>
  <c r="T551" i="1"/>
  <c r="S551" i="1"/>
  <c r="R551" i="1"/>
  <c r="Q551" i="1"/>
  <c r="P551" i="1"/>
  <c r="O551" i="1"/>
  <c r="N551" i="1"/>
  <c r="M551" i="1"/>
  <c r="L551" i="1"/>
  <c r="K551" i="1"/>
  <c r="J551" i="1"/>
  <c r="I551" i="1"/>
  <c r="V550" i="1"/>
  <c r="U550" i="1"/>
  <c r="T550" i="1"/>
  <c r="S550" i="1"/>
  <c r="R550" i="1"/>
  <c r="Q550" i="1"/>
  <c r="P550" i="1"/>
  <c r="O550" i="1"/>
  <c r="N550" i="1"/>
  <c r="M550" i="1"/>
  <c r="L550" i="1"/>
  <c r="K550" i="1"/>
  <c r="J550" i="1"/>
  <c r="I550" i="1"/>
  <c r="V549" i="1"/>
  <c r="U549" i="1"/>
  <c r="T549" i="1"/>
  <c r="S549" i="1"/>
  <c r="R549" i="1"/>
  <c r="Q549" i="1"/>
  <c r="P549" i="1"/>
  <c r="O549" i="1"/>
  <c r="N549" i="1"/>
  <c r="M549" i="1"/>
  <c r="L549" i="1"/>
  <c r="K549" i="1"/>
  <c r="J549" i="1"/>
  <c r="I549" i="1"/>
  <c r="V548" i="1"/>
  <c r="U548" i="1"/>
  <c r="T548" i="1"/>
  <c r="S548" i="1"/>
  <c r="R548" i="1"/>
  <c r="Q548" i="1"/>
  <c r="P548" i="1"/>
  <c r="O548" i="1"/>
  <c r="N548" i="1"/>
  <c r="M548" i="1"/>
  <c r="L548" i="1"/>
  <c r="K548" i="1"/>
  <c r="J548" i="1"/>
  <c r="I548" i="1"/>
  <c r="W740" i="1" l="1"/>
  <c r="G1026" i="1"/>
  <c r="W1026" i="1"/>
  <c r="G662" i="1"/>
  <c r="G671" i="1"/>
  <c r="H665" i="1"/>
  <c r="G752" i="1"/>
  <c r="G748" i="1"/>
  <c r="I748" i="1"/>
  <c r="L1005" i="1"/>
  <c r="K1005" i="1"/>
  <c r="N1005" i="1"/>
  <c r="M1005" i="1"/>
  <c r="N948" i="1"/>
  <c r="H576" i="1"/>
  <c r="J584" i="1"/>
  <c r="N584" i="1"/>
  <c r="V584" i="1"/>
  <c r="H575" i="1"/>
  <c r="H589" i="1"/>
  <c r="L891" i="1"/>
  <c r="K948" i="1"/>
  <c r="K584" i="1"/>
  <c r="O584" i="1"/>
  <c r="S584" i="1"/>
  <c r="H582" i="1"/>
  <c r="W598" i="1"/>
  <c r="H606" i="1"/>
  <c r="W634" i="1"/>
  <c r="I739" i="1"/>
  <c r="N891" i="1"/>
  <c r="R584" i="1"/>
  <c r="W770" i="1"/>
  <c r="M891" i="1"/>
  <c r="M948" i="1"/>
  <c r="L584" i="1"/>
  <c r="P584" i="1"/>
  <c r="T584" i="1"/>
  <c r="W600" i="1"/>
  <c r="W630" i="1"/>
  <c r="K891" i="1"/>
  <c r="I584" i="1"/>
  <c r="M584" i="1"/>
  <c r="Q584" i="1"/>
  <c r="U584" i="1"/>
  <c r="G584" i="1"/>
  <c r="W601" i="1"/>
  <c r="W608" i="1"/>
  <c r="W620" i="1"/>
  <c r="W637" i="1"/>
  <c r="L948" i="1"/>
  <c r="H997" i="1"/>
  <c r="H1003" i="1"/>
  <c r="H983" i="1"/>
  <c r="H973" i="1"/>
  <c r="H994" i="1"/>
  <c r="H987" i="1"/>
  <c r="H1000" i="1"/>
  <c r="H900" i="1"/>
  <c r="H930" i="1"/>
  <c r="H937" i="1"/>
  <c r="H926" i="1"/>
  <c r="H916" i="1"/>
  <c r="H957" i="1"/>
  <c r="H910" i="1"/>
  <c r="H946" i="1"/>
  <c r="H990" i="1"/>
  <c r="H970" i="1"/>
  <c r="H933" i="1"/>
  <c r="H943" i="1"/>
  <c r="H919" i="1"/>
  <c r="H976" i="1"/>
  <c r="H913" i="1"/>
  <c r="H980" i="1"/>
  <c r="H967" i="1"/>
  <c r="H664" i="1"/>
  <c r="H923" i="1"/>
  <c r="H940" i="1"/>
  <c r="H962" i="1"/>
  <c r="H905" i="1"/>
  <c r="H666" i="1"/>
  <c r="Q489" i="1"/>
  <c r="G739" i="1"/>
  <c r="R948" i="1"/>
  <c r="H258" i="1"/>
  <c r="H262" i="1" s="1"/>
  <c r="J1018" i="1"/>
  <c r="P1018" i="1"/>
  <c r="O1018" i="1"/>
  <c r="I1018" i="1"/>
  <c r="K547" i="1"/>
  <c r="O547" i="1"/>
  <c r="S547" i="1"/>
  <c r="L552" i="1"/>
  <c r="P552" i="1"/>
  <c r="T552" i="1"/>
  <c r="J552" i="1"/>
  <c r="L557" i="1"/>
  <c r="P557" i="1"/>
  <c r="T557" i="1"/>
  <c r="M560" i="1"/>
  <c r="Q560" i="1"/>
  <c r="U560" i="1"/>
  <c r="I577" i="1"/>
  <c r="M577" i="1"/>
  <c r="Q577" i="1"/>
  <c r="U577" i="1"/>
  <c r="K587" i="1"/>
  <c r="O587" i="1"/>
  <c r="S587" i="1"/>
  <c r="K590" i="1"/>
  <c r="O590" i="1"/>
  <c r="S590" i="1"/>
  <c r="K593" i="1"/>
  <c r="O593" i="1"/>
  <c r="S593" i="1"/>
  <c r="I566" i="1"/>
  <c r="M566" i="1"/>
  <c r="Q566" i="1"/>
  <c r="U566" i="1"/>
  <c r="G570" i="1"/>
  <c r="G590" i="1"/>
  <c r="I580" i="1"/>
  <c r="M580" i="1"/>
  <c r="Q580" i="1"/>
  <c r="U580" i="1"/>
  <c r="K573" i="1"/>
  <c r="O573" i="1"/>
  <c r="S573" i="1"/>
  <c r="K563" i="1"/>
  <c r="S563" i="1"/>
  <c r="L547" i="1"/>
  <c r="P547" i="1"/>
  <c r="T547" i="1"/>
  <c r="M552" i="1"/>
  <c r="Q552" i="1"/>
  <c r="U552" i="1"/>
  <c r="I557" i="1"/>
  <c r="M557" i="1"/>
  <c r="Q557" i="1"/>
  <c r="U557" i="1"/>
  <c r="J560" i="1"/>
  <c r="N560" i="1"/>
  <c r="R560" i="1"/>
  <c r="V560" i="1"/>
  <c r="L563" i="1"/>
  <c r="P563" i="1"/>
  <c r="T563" i="1"/>
  <c r="J566" i="1"/>
  <c r="N566" i="1"/>
  <c r="R566" i="1"/>
  <c r="V566" i="1"/>
  <c r="L573" i="1"/>
  <c r="P573" i="1"/>
  <c r="T573" i="1"/>
  <c r="J577" i="1"/>
  <c r="N577" i="1"/>
  <c r="R577" i="1"/>
  <c r="V577" i="1"/>
  <c r="J580" i="1"/>
  <c r="N580" i="1"/>
  <c r="R580" i="1"/>
  <c r="V580" i="1"/>
  <c r="L587" i="1"/>
  <c r="P587" i="1"/>
  <c r="T587" i="1"/>
  <c r="L590" i="1"/>
  <c r="P590" i="1"/>
  <c r="T590" i="1"/>
  <c r="L593" i="1"/>
  <c r="P593" i="1"/>
  <c r="T593" i="1"/>
  <c r="H876" i="1"/>
  <c r="O563" i="1"/>
  <c r="G566" i="1"/>
  <c r="G577" i="1"/>
  <c r="G599" i="1"/>
  <c r="G612" i="1"/>
  <c r="G624" i="1"/>
  <c r="G635" i="1"/>
  <c r="G724" i="1"/>
  <c r="W771" i="1"/>
  <c r="I547" i="1"/>
  <c r="M547" i="1"/>
  <c r="Q547" i="1"/>
  <c r="U547" i="1"/>
  <c r="I552" i="1"/>
  <c r="N552" i="1"/>
  <c r="R552" i="1"/>
  <c r="V552" i="1"/>
  <c r="J557" i="1"/>
  <c r="N557" i="1"/>
  <c r="R557" i="1"/>
  <c r="V557" i="1"/>
  <c r="K560" i="1"/>
  <c r="O560" i="1"/>
  <c r="S560" i="1"/>
  <c r="I560" i="1"/>
  <c r="I563" i="1"/>
  <c r="M563" i="1"/>
  <c r="Q563" i="1"/>
  <c r="U563" i="1"/>
  <c r="K566" i="1"/>
  <c r="O566" i="1"/>
  <c r="S566" i="1"/>
  <c r="I573" i="1"/>
  <c r="M573" i="1"/>
  <c r="Q573" i="1"/>
  <c r="U573" i="1"/>
  <c r="K577" i="1"/>
  <c r="O577" i="1"/>
  <c r="S577" i="1"/>
  <c r="K580" i="1"/>
  <c r="O580" i="1"/>
  <c r="S580" i="1"/>
  <c r="I587" i="1"/>
  <c r="M587" i="1"/>
  <c r="Q587" i="1"/>
  <c r="U587" i="1"/>
  <c r="I590" i="1"/>
  <c r="M590" i="1"/>
  <c r="Q590" i="1"/>
  <c r="U590" i="1"/>
  <c r="I593" i="1"/>
  <c r="M593" i="1"/>
  <c r="Q593" i="1"/>
  <c r="U593" i="1"/>
  <c r="G552" i="1"/>
  <c r="G563" i="1"/>
  <c r="G573" i="1"/>
  <c r="G587" i="1"/>
  <c r="G593" i="1"/>
  <c r="G595" i="1"/>
  <c r="G631" i="1"/>
  <c r="W648" i="1"/>
  <c r="G720" i="1"/>
  <c r="G728" i="1"/>
  <c r="G759" i="1"/>
  <c r="J547" i="1"/>
  <c r="N547" i="1"/>
  <c r="R547" i="1"/>
  <c r="V547" i="1"/>
  <c r="K552" i="1"/>
  <c r="O552" i="1"/>
  <c r="S552" i="1"/>
  <c r="K557" i="1"/>
  <c r="O557" i="1"/>
  <c r="S557" i="1"/>
  <c r="L560" i="1"/>
  <c r="P560" i="1"/>
  <c r="T560" i="1"/>
  <c r="J563" i="1"/>
  <c r="N563" i="1"/>
  <c r="R563" i="1"/>
  <c r="V563" i="1"/>
  <c r="L566" i="1"/>
  <c r="P566" i="1"/>
  <c r="T566" i="1"/>
  <c r="J573" i="1"/>
  <c r="N573" i="1"/>
  <c r="R573" i="1"/>
  <c r="V573" i="1"/>
  <c r="L577" i="1"/>
  <c r="P577" i="1"/>
  <c r="T577" i="1"/>
  <c r="L580" i="1"/>
  <c r="P580" i="1"/>
  <c r="T580" i="1"/>
  <c r="J587" i="1"/>
  <c r="N587" i="1"/>
  <c r="R587" i="1"/>
  <c r="V587" i="1"/>
  <c r="J590" i="1"/>
  <c r="N590" i="1"/>
  <c r="R590" i="1"/>
  <c r="V590" i="1"/>
  <c r="J593" i="1"/>
  <c r="N593" i="1"/>
  <c r="R593" i="1"/>
  <c r="V593" i="1"/>
  <c r="G547" i="1"/>
  <c r="G557" i="1"/>
  <c r="H561" i="1"/>
  <c r="G560" i="1"/>
  <c r="H581" i="1"/>
  <c r="G580" i="1"/>
  <c r="G604" i="1"/>
  <c r="G609" i="1"/>
  <c r="G616" i="1"/>
  <c r="G621" i="1"/>
  <c r="G627" i="1"/>
  <c r="G638" i="1"/>
  <c r="R1005" i="1"/>
  <c r="Q891" i="1"/>
  <c r="Q1018" i="1" s="1"/>
  <c r="S949" i="1"/>
  <c r="S892" i="1"/>
  <c r="R892" i="1"/>
  <c r="S1006" i="1"/>
  <c r="H663" i="1"/>
  <c r="S893" i="1"/>
  <c r="S1007" i="1"/>
  <c r="H618" i="1"/>
  <c r="H551" i="1"/>
  <c r="H553" i="1"/>
  <c r="H564" i="1"/>
  <c r="H568" i="1"/>
  <c r="H574" i="1"/>
  <c r="H579" i="1"/>
  <c r="H585" i="1"/>
  <c r="H592" i="1"/>
  <c r="W613" i="1"/>
  <c r="W625" i="1"/>
  <c r="H550" i="1"/>
  <c r="H567" i="1"/>
  <c r="H578" i="1"/>
  <c r="H583" i="1"/>
  <c r="H591" i="1"/>
  <c r="H548" i="1"/>
  <c r="H554" i="1"/>
  <c r="H565" i="1"/>
  <c r="H588" i="1"/>
  <c r="H594" i="1"/>
  <c r="K596" i="1"/>
  <c r="H556" i="1"/>
  <c r="H558" i="1"/>
  <c r="H549" i="1"/>
  <c r="H555" i="1"/>
  <c r="H562" i="1"/>
  <c r="N597" i="1"/>
  <c r="W610" i="1"/>
  <c r="H617" i="1"/>
  <c r="W622" i="1"/>
  <c r="J729" i="1"/>
  <c r="I729" i="1"/>
  <c r="H729" i="1"/>
  <c r="K729" i="1"/>
  <c r="L597" i="1"/>
  <c r="H725" i="1"/>
  <c r="J730" i="1"/>
  <c r="I730" i="1"/>
  <c r="H730" i="1"/>
  <c r="K730" i="1"/>
  <c r="H777" i="1"/>
  <c r="M597" i="1"/>
  <c r="H667" i="1"/>
  <c r="H731" i="1"/>
  <c r="H778" i="1"/>
  <c r="J749" i="1"/>
  <c r="H671" i="1"/>
  <c r="H662" i="1" l="1"/>
  <c r="J748" i="1"/>
  <c r="N1018" i="1"/>
  <c r="W576" i="1"/>
  <c r="W589" i="1"/>
  <c r="M1018" i="1"/>
  <c r="W599" i="1"/>
  <c r="K1018" i="1"/>
  <c r="L1018" i="1"/>
  <c r="W582" i="1"/>
  <c r="W565" i="1"/>
  <c r="W561" i="1"/>
  <c r="L595" i="1"/>
  <c r="W555" i="1"/>
  <c r="W556" i="1"/>
  <c r="W550" i="1"/>
  <c r="H584" i="1"/>
  <c r="W618" i="1"/>
  <c r="W549" i="1"/>
  <c r="K595" i="1"/>
  <c r="W575" i="1"/>
  <c r="W579" i="1"/>
  <c r="W606" i="1"/>
  <c r="W581" i="1"/>
  <c r="W583" i="1"/>
  <c r="W568" i="1"/>
  <c r="W551" i="1"/>
  <c r="H587" i="1"/>
  <c r="W554" i="1"/>
  <c r="M595" i="1"/>
  <c r="N595" i="1"/>
  <c r="W592" i="1"/>
  <c r="H573" i="1"/>
  <c r="I666" i="1"/>
  <c r="W876" i="1"/>
  <c r="I664" i="1"/>
  <c r="H728" i="1"/>
  <c r="R489" i="1"/>
  <c r="I731" i="1"/>
  <c r="I258" i="1"/>
  <c r="I262" i="1" s="1"/>
  <c r="G787" i="1"/>
  <c r="G791" i="1" s="1"/>
  <c r="H590" i="1"/>
  <c r="H560" i="1"/>
  <c r="W617" i="1"/>
  <c r="W594" i="1"/>
  <c r="H593" i="1"/>
  <c r="H547" i="1"/>
  <c r="W567" i="1"/>
  <c r="H566" i="1"/>
  <c r="W778" i="1"/>
  <c r="H552" i="1"/>
  <c r="W777" i="1"/>
  <c r="W605" i="1"/>
  <c r="H580" i="1"/>
  <c r="I725" i="1"/>
  <c r="H724" i="1"/>
  <c r="W558" i="1"/>
  <c r="H557" i="1"/>
  <c r="W578" i="1"/>
  <c r="H577" i="1"/>
  <c r="W564" i="1"/>
  <c r="H563" i="1"/>
  <c r="I663" i="1"/>
  <c r="S1005" i="1"/>
  <c r="S891" i="1"/>
  <c r="R891" i="1"/>
  <c r="R1018" i="1" s="1"/>
  <c r="T949" i="1"/>
  <c r="T892" i="1"/>
  <c r="S362" i="1"/>
  <c r="T1006" i="1"/>
  <c r="S950" i="1"/>
  <c r="W548" i="1"/>
  <c r="T893" i="1"/>
  <c r="T950" i="1"/>
  <c r="T1007" i="1"/>
  <c r="W574" i="1"/>
  <c r="W562" i="1"/>
  <c r="W553" i="1"/>
  <c r="W597" i="1"/>
  <c r="W596" i="1"/>
  <c r="W588" i="1"/>
  <c r="W591" i="1"/>
  <c r="W585" i="1"/>
  <c r="W730" i="1"/>
  <c r="W729" i="1"/>
  <c r="I667" i="1"/>
  <c r="I665" i="1"/>
  <c r="G651" i="1"/>
  <c r="H722" i="1"/>
  <c r="I722" i="1"/>
  <c r="J722" i="1"/>
  <c r="K722" i="1"/>
  <c r="L722" i="1"/>
  <c r="M722" i="1"/>
  <c r="N722" i="1"/>
  <c r="O722" i="1"/>
  <c r="P722" i="1"/>
  <c r="Q722" i="1"/>
  <c r="R722" i="1"/>
  <c r="S722" i="1"/>
  <c r="T722" i="1"/>
  <c r="U722" i="1"/>
  <c r="V722" i="1"/>
  <c r="I721" i="1"/>
  <c r="J721" i="1"/>
  <c r="K721" i="1"/>
  <c r="L721" i="1"/>
  <c r="M721" i="1"/>
  <c r="N721" i="1"/>
  <c r="O721" i="1"/>
  <c r="P721" i="1"/>
  <c r="Q721" i="1"/>
  <c r="R721" i="1"/>
  <c r="S721" i="1"/>
  <c r="T721" i="1"/>
  <c r="U721" i="1"/>
  <c r="V721" i="1"/>
  <c r="H721" i="1"/>
  <c r="H645" i="1"/>
  <c r="I645" i="1"/>
  <c r="J645" i="1"/>
  <c r="K645" i="1"/>
  <c r="L645" i="1"/>
  <c r="M645" i="1"/>
  <c r="N645" i="1"/>
  <c r="O645" i="1"/>
  <c r="P645" i="1"/>
  <c r="Q645" i="1"/>
  <c r="R645" i="1"/>
  <c r="S645" i="1"/>
  <c r="T645" i="1"/>
  <c r="U645" i="1"/>
  <c r="V645" i="1"/>
  <c r="H646" i="1"/>
  <c r="I646" i="1"/>
  <c r="J646" i="1"/>
  <c r="K646" i="1"/>
  <c r="L646" i="1"/>
  <c r="M646" i="1"/>
  <c r="N646" i="1"/>
  <c r="O646" i="1"/>
  <c r="P646" i="1"/>
  <c r="Q646" i="1"/>
  <c r="R646" i="1"/>
  <c r="S646" i="1"/>
  <c r="T646" i="1"/>
  <c r="U646" i="1"/>
  <c r="V646" i="1"/>
  <c r="H647" i="1"/>
  <c r="I647" i="1"/>
  <c r="J647" i="1"/>
  <c r="K647" i="1"/>
  <c r="L647" i="1"/>
  <c r="M647" i="1"/>
  <c r="N647" i="1"/>
  <c r="O647" i="1"/>
  <c r="P647" i="1"/>
  <c r="Q647" i="1"/>
  <c r="R647" i="1"/>
  <c r="S647" i="1"/>
  <c r="T647" i="1"/>
  <c r="U647" i="1"/>
  <c r="V647" i="1"/>
  <c r="I644" i="1"/>
  <c r="J644" i="1"/>
  <c r="K644" i="1"/>
  <c r="L644" i="1"/>
  <c r="M644" i="1"/>
  <c r="N644" i="1"/>
  <c r="O644" i="1"/>
  <c r="P644" i="1"/>
  <c r="Q644" i="1"/>
  <c r="R644" i="1"/>
  <c r="S644" i="1"/>
  <c r="T644" i="1"/>
  <c r="U644" i="1"/>
  <c r="V644" i="1"/>
  <c r="H644" i="1"/>
  <c r="I671" i="1" l="1"/>
  <c r="I662" i="1"/>
  <c r="W580" i="1"/>
  <c r="W577" i="1"/>
  <c r="W557" i="1"/>
  <c r="J664" i="1"/>
  <c r="J739" i="1"/>
  <c r="W584" i="1"/>
  <c r="W573" i="1"/>
  <c r="K739" i="1"/>
  <c r="W590" i="1"/>
  <c r="W552" i="1"/>
  <c r="W563" i="1"/>
  <c r="W593" i="1"/>
  <c r="J666" i="1"/>
  <c r="W587" i="1"/>
  <c r="W560" i="1"/>
  <c r="W566" i="1"/>
  <c r="I728" i="1"/>
  <c r="W595" i="1"/>
  <c r="J663" i="1"/>
  <c r="J665" i="1"/>
  <c r="S948" i="1"/>
  <c r="S1018" i="1" s="1"/>
  <c r="J731" i="1"/>
  <c r="T948" i="1"/>
  <c r="S489" i="1"/>
  <c r="J258" i="1"/>
  <c r="J262" i="1" s="1"/>
  <c r="W547" i="1"/>
  <c r="H720" i="1"/>
  <c r="T720" i="1"/>
  <c r="P720" i="1"/>
  <c r="L720" i="1"/>
  <c r="S720" i="1"/>
  <c r="O720" i="1"/>
  <c r="K720" i="1"/>
  <c r="V720" i="1"/>
  <c r="R720" i="1"/>
  <c r="N720" i="1"/>
  <c r="J720" i="1"/>
  <c r="W651" i="1"/>
  <c r="J725" i="1"/>
  <c r="I724" i="1"/>
  <c r="U720" i="1"/>
  <c r="Q720" i="1"/>
  <c r="M720" i="1"/>
  <c r="I720" i="1"/>
  <c r="T1005" i="1"/>
  <c r="T891" i="1"/>
  <c r="T362" i="1"/>
  <c r="U892" i="1"/>
  <c r="U949" i="1"/>
  <c r="U1006" i="1"/>
  <c r="L749" i="1"/>
  <c r="K749" i="1"/>
  <c r="V893" i="1"/>
  <c r="U893" i="1"/>
  <c r="U950" i="1"/>
  <c r="U1007" i="1"/>
  <c r="W646" i="1"/>
  <c r="W644" i="1"/>
  <c r="W647" i="1"/>
  <c r="W645" i="1"/>
  <c r="W722" i="1"/>
  <c r="J667" i="1"/>
  <c r="W721" i="1"/>
  <c r="G1031" i="1" l="1"/>
  <c r="G1036" i="1"/>
  <c r="J662" i="1"/>
  <c r="J671" i="1"/>
  <c r="K666" i="1"/>
  <c r="K748" i="1"/>
  <c r="L748" i="1"/>
  <c r="K665" i="1"/>
  <c r="J728" i="1"/>
  <c r="K663" i="1"/>
  <c r="L739" i="1"/>
  <c r="K664" i="1"/>
  <c r="W720" i="1"/>
  <c r="U948" i="1"/>
  <c r="K731" i="1"/>
  <c r="T1018" i="1"/>
  <c r="T489" i="1"/>
  <c r="K258" i="1"/>
  <c r="K262" i="1" s="1"/>
  <c r="J724" i="1"/>
  <c r="K725" i="1"/>
  <c r="U1005" i="1"/>
  <c r="U891" i="1"/>
  <c r="U362" i="1"/>
  <c r="V892" i="1"/>
  <c r="V949" i="1"/>
  <c r="K671" i="1"/>
  <c r="V1006" i="1"/>
  <c r="V1007" i="1"/>
  <c r="K667" i="1"/>
  <c r="M756" i="1"/>
  <c r="G875" i="1"/>
  <c r="G872" i="1"/>
  <c r="G868" i="1"/>
  <c r="G861" i="1"/>
  <c r="G847" i="1"/>
  <c r="V769" i="1"/>
  <c r="U769" i="1"/>
  <c r="T769" i="1"/>
  <c r="S769" i="1"/>
  <c r="R769" i="1"/>
  <c r="Q769" i="1"/>
  <c r="P769" i="1"/>
  <c r="O769" i="1"/>
  <c r="N769" i="1"/>
  <c r="M769" i="1"/>
  <c r="L769" i="1"/>
  <c r="K769" i="1"/>
  <c r="J769" i="1"/>
  <c r="I769" i="1"/>
  <c r="H769" i="1"/>
  <c r="V768" i="1"/>
  <c r="U768" i="1"/>
  <c r="T768" i="1"/>
  <c r="S768" i="1"/>
  <c r="R768" i="1"/>
  <c r="Q768" i="1"/>
  <c r="P768" i="1"/>
  <c r="O768" i="1"/>
  <c r="N768" i="1"/>
  <c r="M768" i="1"/>
  <c r="L768" i="1"/>
  <c r="K768" i="1"/>
  <c r="J768" i="1"/>
  <c r="I768" i="1"/>
  <c r="H768" i="1"/>
  <c r="K754" i="1"/>
  <c r="H755" i="1"/>
  <c r="H763" i="1"/>
  <c r="I766" i="1"/>
  <c r="L766" i="1"/>
  <c r="M766" i="1"/>
  <c r="H767" i="1"/>
  <c r="I767" i="1"/>
  <c r="L767" i="1"/>
  <c r="M767" i="1"/>
  <c r="H773" i="1"/>
  <c r="H774" i="1"/>
  <c r="J767" i="1"/>
  <c r="K767" i="1"/>
  <c r="N767" i="1"/>
  <c r="O767" i="1"/>
  <c r="P767" i="1"/>
  <c r="Q767" i="1"/>
  <c r="R767" i="1"/>
  <c r="S767" i="1"/>
  <c r="T767" i="1"/>
  <c r="U767" i="1"/>
  <c r="V767" i="1"/>
  <c r="J766" i="1"/>
  <c r="K766" i="1"/>
  <c r="N766" i="1"/>
  <c r="O766" i="1"/>
  <c r="P766" i="1"/>
  <c r="Q766" i="1"/>
  <c r="R766" i="1"/>
  <c r="S766" i="1"/>
  <c r="T766" i="1"/>
  <c r="U766" i="1"/>
  <c r="V766" i="1"/>
  <c r="H754" i="1"/>
  <c r="H756" i="1"/>
  <c r="H757" i="1"/>
  <c r="H758" i="1"/>
  <c r="H760" i="1"/>
  <c r="H761" i="1"/>
  <c r="H762" i="1"/>
  <c r="H764" i="1"/>
  <c r="H766" i="1"/>
  <c r="I761" i="1"/>
  <c r="J761" i="1"/>
  <c r="K761" i="1"/>
  <c r="L761" i="1"/>
  <c r="M761" i="1"/>
  <c r="N761" i="1"/>
  <c r="O761" i="1"/>
  <c r="P761" i="1"/>
  <c r="Q761" i="1"/>
  <c r="R761" i="1"/>
  <c r="S761" i="1"/>
  <c r="T761" i="1"/>
  <c r="U761" i="1"/>
  <c r="V761" i="1"/>
  <c r="I762" i="1"/>
  <c r="J762" i="1"/>
  <c r="K762" i="1"/>
  <c r="L762" i="1"/>
  <c r="M762" i="1"/>
  <c r="N762" i="1"/>
  <c r="O762" i="1"/>
  <c r="P762" i="1"/>
  <c r="Q762" i="1"/>
  <c r="R762" i="1"/>
  <c r="S762" i="1"/>
  <c r="T762" i="1"/>
  <c r="U762" i="1"/>
  <c r="V762" i="1"/>
  <c r="I763" i="1"/>
  <c r="J763" i="1"/>
  <c r="K763" i="1"/>
  <c r="L763" i="1"/>
  <c r="M763" i="1"/>
  <c r="N763" i="1"/>
  <c r="O763" i="1"/>
  <c r="P763" i="1"/>
  <c r="Q763" i="1"/>
  <c r="R763" i="1"/>
  <c r="S763" i="1"/>
  <c r="T763" i="1"/>
  <c r="U763" i="1"/>
  <c r="V763" i="1"/>
  <c r="I764" i="1"/>
  <c r="J764" i="1"/>
  <c r="K764" i="1"/>
  <c r="L764" i="1"/>
  <c r="M764" i="1"/>
  <c r="N764" i="1"/>
  <c r="O764" i="1"/>
  <c r="P764" i="1"/>
  <c r="Q764" i="1"/>
  <c r="R764" i="1"/>
  <c r="S764" i="1"/>
  <c r="T764" i="1"/>
  <c r="U764" i="1"/>
  <c r="V764" i="1"/>
  <c r="I760" i="1"/>
  <c r="J760" i="1"/>
  <c r="K760" i="1"/>
  <c r="L760" i="1"/>
  <c r="M760" i="1"/>
  <c r="N760" i="1"/>
  <c r="O760" i="1"/>
  <c r="P760" i="1"/>
  <c r="Q760" i="1"/>
  <c r="R760" i="1"/>
  <c r="S760" i="1"/>
  <c r="T760" i="1"/>
  <c r="U760" i="1"/>
  <c r="V760" i="1"/>
  <c r="I757" i="1"/>
  <c r="J757" i="1"/>
  <c r="K757" i="1"/>
  <c r="L757" i="1"/>
  <c r="M757" i="1"/>
  <c r="N757" i="1"/>
  <c r="O757" i="1"/>
  <c r="I758" i="1"/>
  <c r="J758" i="1"/>
  <c r="K758" i="1"/>
  <c r="L758" i="1"/>
  <c r="M758" i="1"/>
  <c r="N758" i="1"/>
  <c r="O758" i="1"/>
  <c r="P758" i="1"/>
  <c r="Q758" i="1"/>
  <c r="R758" i="1"/>
  <c r="I755" i="1"/>
  <c r="J755" i="1"/>
  <c r="K755" i="1"/>
  <c r="L755" i="1"/>
  <c r="M755" i="1"/>
  <c r="N755" i="1"/>
  <c r="O755" i="1"/>
  <c r="P755" i="1"/>
  <c r="Q755" i="1"/>
  <c r="R755" i="1"/>
  <c r="S755" i="1"/>
  <c r="I756" i="1"/>
  <c r="J756" i="1"/>
  <c r="K756" i="1"/>
  <c r="L756" i="1"/>
  <c r="I754" i="1"/>
  <c r="J754" i="1"/>
  <c r="L754" i="1"/>
  <c r="K662" i="1" l="1"/>
  <c r="L666" i="1"/>
  <c r="H752" i="1"/>
  <c r="L752" i="1"/>
  <c r="I752" i="1"/>
  <c r="K752" i="1"/>
  <c r="J752" i="1"/>
  <c r="L665" i="1"/>
  <c r="L663" i="1"/>
  <c r="K728" i="1"/>
  <c r="L664" i="1"/>
  <c r="M739" i="1"/>
  <c r="H847" i="1"/>
  <c r="H875" i="1"/>
  <c r="H868" i="1"/>
  <c r="W773" i="1"/>
  <c r="L667" i="1"/>
  <c r="H861" i="1"/>
  <c r="H872" i="1"/>
  <c r="V891" i="1"/>
  <c r="L731" i="1"/>
  <c r="U1018" i="1"/>
  <c r="U489" i="1"/>
  <c r="L258" i="1"/>
  <c r="L262" i="1" s="1"/>
  <c r="U759" i="1"/>
  <c r="Q759" i="1"/>
  <c r="M759" i="1"/>
  <c r="I759" i="1"/>
  <c r="T759" i="1"/>
  <c r="P759" i="1"/>
  <c r="L759" i="1"/>
  <c r="S759" i="1"/>
  <c r="O759" i="1"/>
  <c r="K759" i="1"/>
  <c r="V759" i="1"/>
  <c r="R759" i="1"/>
  <c r="N759" i="1"/>
  <c r="J759" i="1"/>
  <c r="L725" i="1"/>
  <c r="K724" i="1"/>
  <c r="H759" i="1"/>
  <c r="W774" i="1"/>
  <c r="V1005" i="1"/>
  <c r="V362" i="1"/>
  <c r="G871" i="1"/>
  <c r="G340" i="1"/>
  <c r="G863" i="1"/>
  <c r="G333" i="1"/>
  <c r="G860" i="1"/>
  <c r="G330" i="1"/>
  <c r="G857" i="1"/>
  <c r="G327" i="1"/>
  <c r="G324" i="1"/>
  <c r="G850" i="1"/>
  <c r="G319" i="1"/>
  <c r="G314" i="1"/>
  <c r="G890" i="1"/>
  <c r="G887" i="1"/>
  <c r="G357" i="1"/>
  <c r="G884" i="1"/>
  <c r="G354" i="1"/>
  <c r="G881" i="1"/>
  <c r="G351" i="1"/>
  <c r="G874" i="1"/>
  <c r="G344" i="1"/>
  <c r="G337" i="1"/>
  <c r="M754" i="1"/>
  <c r="M749" i="1"/>
  <c r="N749" i="1"/>
  <c r="O749" i="1"/>
  <c r="G867" i="1"/>
  <c r="G845" i="1"/>
  <c r="V950" i="1"/>
  <c r="W769" i="1"/>
  <c r="W764" i="1"/>
  <c r="W762" i="1"/>
  <c r="W767" i="1"/>
  <c r="W761" i="1"/>
  <c r="W763" i="1"/>
  <c r="W768" i="1"/>
  <c r="W766" i="1"/>
  <c r="W760" i="1"/>
  <c r="S758" i="1"/>
  <c r="U755" i="1"/>
  <c r="T755" i="1"/>
  <c r="T758" i="1"/>
  <c r="U758" i="1"/>
  <c r="P757" i="1"/>
  <c r="H775" i="1"/>
  <c r="H776" i="1"/>
  <c r="L662" i="1" l="1"/>
  <c r="L671" i="1"/>
  <c r="M666" i="1"/>
  <c r="M752" i="1"/>
  <c r="M665" i="1"/>
  <c r="O748" i="1"/>
  <c r="N748" i="1"/>
  <c r="M748" i="1"/>
  <c r="M663" i="1"/>
  <c r="N739" i="1"/>
  <c r="L724" i="1"/>
  <c r="M667" i="1"/>
  <c r="W891" i="1"/>
  <c r="M664" i="1"/>
  <c r="G866" i="1"/>
  <c r="H867" i="1"/>
  <c r="H890" i="1"/>
  <c r="G853" i="1"/>
  <c r="H860" i="1"/>
  <c r="H871" i="1"/>
  <c r="H874" i="1"/>
  <c r="H884" i="1"/>
  <c r="H850" i="1"/>
  <c r="G848" i="1"/>
  <c r="H857" i="1"/>
  <c r="H863" i="1"/>
  <c r="M731" i="1"/>
  <c r="L728" i="1"/>
  <c r="V948" i="1"/>
  <c r="V1018" i="1" s="1"/>
  <c r="H845" i="1"/>
  <c r="H881" i="1"/>
  <c r="H887" i="1"/>
  <c r="V489" i="1"/>
  <c r="J787" i="1"/>
  <c r="J1031" i="1" s="1"/>
  <c r="I787" i="1"/>
  <c r="I1031" i="1" s="1"/>
  <c r="M258" i="1"/>
  <c r="M262" i="1" s="1"/>
  <c r="K787" i="1"/>
  <c r="K1031" i="1" s="1"/>
  <c r="G489" i="1"/>
  <c r="W759" i="1"/>
  <c r="W776" i="1"/>
  <c r="W775" i="1"/>
  <c r="M725" i="1"/>
  <c r="G869" i="1"/>
  <c r="G889" i="1"/>
  <c r="G886" i="1"/>
  <c r="G883" i="1"/>
  <c r="G880" i="1"/>
  <c r="G873" i="1"/>
  <c r="G862" i="1"/>
  <c r="G859" i="1"/>
  <c r="G856" i="1"/>
  <c r="G843" i="1"/>
  <c r="N754" i="1"/>
  <c r="P749" i="1"/>
  <c r="V755" i="1"/>
  <c r="N756" i="1"/>
  <c r="R757" i="1"/>
  <c r="Q757" i="1"/>
  <c r="G1045" i="1" l="1"/>
  <c r="G1039" i="1"/>
  <c r="N666" i="1"/>
  <c r="M671" i="1"/>
  <c r="M662" i="1"/>
  <c r="N665" i="1"/>
  <c r="O665" i="1" s="1"/>
  <c r="N752" i="1"/>
  <c r="P748" i="1"/>
  <c r="N663" i="1"/>
  <c r="N667" i="1"/>
  <c r="H859" i="1"/>
  <c r="H880" i="1"/>
  <c r="L787" i="1"/>
  <c r="L1031" i="1" s="1"/>
  <c r="N664" i="1"/>
  <c r="H848" i="1"/>
  <c r="W755" i="1"/>
  <c r="O739" i="1"/>
  <c r="H843" i="1"/>
  <c r="H856" i="1"/>
  <c r="H853" i="1"/>
  <c r="M728" i="1"/>
  <c r="H869" i="1"/>
  <c r="H883" i="1"/>
  <c r="H862" i="1"/>
  <c r="H866" i="1"/>
  <c r="H873" i="1"/>
  <c r="H889" i="1"/>
  <c r="H886" i="1"/>
  <c r="N731" i="1"/>
  <c r="N258" i="1"/>
  <c r="N262" i="1" s="1"/>
  <c r="G1018" i="1"/>
  <c r="H787" i="1"/>
  <c r="M724" i="1"/>
  <c r="N725" i="1"/>
  <c r="O754" i="1"/>
  <c r="R749" i="1"/>
  <c r="O756" i="1"/>
  <c r="V758" i="1"/>
  <c r="O666" i="1" l="1"/>
  <c r="H1045" i="1"/>
  <c r="H1031" i="1"/>
  <c r="H791" i="1"/>
  <c r="W1039" i="1"/>
  <c r="H1039" i="1"/>
  <c r="W1045" i="1"/>
  <c r="N671" i="1"/>
  <c r="N662" i="1"/>
  <c r="O667" i="1"/>
  <c r="O664" i="1"/>
  <c r="O663" i="1"/>
  <c r="P665" i="1"/>
  <c r="O752" i="1"/>
  <c r="R748" i="1"/>
  <c r="W889" i="1"/>
  <c r="W853" i="1"/>
  <c r="W869" i="1"/>
  <c r="W880" i="1"/>
  <c r="N724" i="1"/>
  <c r="W843" i="1"/>
  <c r="W856" i="1"/>
  <c r="W873" i="1"/>
  <c r="W859" i="1"/>
  <c r="W883" i="1"/>
  <c r="W886" i="1"/>
  <c r="W758" i="1"/>
  <c r="P739" i="1"/>
  <c r="W848" i="1"/>
  <c r="W862" i="1"/>
  <c r="W866" i="1"/>
  <c r="H1018" i="1"/>
  <c r="O731" i="1"/>
  <c r="N728" i="1"/>
  <c r="O258" i="1"/>
  <c r="O262" i="1" s="1"/>
  <c r="M787" i="1"/>
  <c r="M1031" i="1" s="1"/>
  <c r="O725" i="1"/>
  <c r="Q754" i="1"/>
  <c r="P754" i="1"/>
  <c r="T749" i="1"/>
  <c r="Q749" i="1"/>
  <c r="P756" i="1"/>
  <c r="S757" i="1"/>
  <c r="P666" i="1" l="1"/>
  <c r="O662" i="1"/>
  <c r="O671" i="1"/>
  <c r="Q665" i="1"/>
  <c r="R665" i="1" s="1"/>
  <c r="P667" i="1"/>
  <c r="P664" i="1"/>
  <c r="P663" i="1"/>
  <c r="P752" i="1"/>
  <c r="Q748" i="1"/>
  <c r="T748" i="1"/>
  <c r="N787" i="1"/>
  <c r="N1031" i="1" s="1"/>
  <c r="W1018" i="1"/>
  <c r="Q739" i="1"/>
  <c r="P725" i="1"/>
  <c r="O728" i="1"/>
  <c r="P731" i="1"/>
  <c r="P258" i="1"/>
  <c r="P262" i="1" s="1"/>
  <c r="O724" i="1"/>
  <c r="R754" i="1"/>
  <c r="S749" i="1"/>
  <c r="U749" i="1"/>
  <c r="Q756" i="1"/>
  <c r="T757" i="1"/>
  <c r="Q666" i="1" l="1"/>
  <c r="P662" i="1"/>
  <c r="P671" i="1"/>
  <c r="Q664" i="1"/>
  <c r="Q667" i="1"/>
  <c r="Q752" i="1"/>
  <c r="Q663" i="1"/>
  <c r="S748" i="1"/>
  <c r="U748" i="1"/>
  <c r="Q671" i="1"/>
  <c r="P724" i="1"/>
  <c r="O787" i="1"/>
  <c r="O1031" i="1" s="1"/>
  <c r="R739" i="1"/>
  <c r="Q725" i="1"/>
  <c r="S665" i="1"/>
  <c r="Q731" i="1"/>
  <c r="P728" i="1"/>
  <c r="Q258" i="1"/>
  <c r="Q262" i="1" s="1"/>
  <c r="S754" i="1"/>
  <c r="V749" i="1"/>
  <c r="R756" i="1"/>
  <c r="U757" i="1"/>
  <c r="R666" i="1" l="1"/>
  <c r="R664" i="1"/>
  <c r="Q662" i="1"/>
  <c r="R667" i="1"/>
  <c r="R752" i="1"/>
  <c r="R663" i="1"/>
  <c r="V748" i="1"/>
  <c r="R671" i="1"/>
  <c r="P787" i="1"/>
  <c r="P1031" i="1" s="1"/>
  <c r="Q724" i="1"/>
  <c r="R725" i="1"/>
  <c r="T665" i="1"/>
  <c r="R731" i="1"/>
  <c r="Q728" i="1"/>
  <c r="R258" i="1"/>
  <c r="R262" i="1" s="1"/>
  <c r="T754" i="1"/>
  <c r="S756" i="1"/>
  <c r="T756" i="1"/>
  <c r="V757" i="1"/>
  <c r="H642" i="1"/>
  <c r="I642" i="1"/>
  <c r="J642" i="1"/>
  <c r="K642" i="1"/>
  <c r="L642" i="1"/>
  <c r="M642" i="1"/>
  <c r="N642" i="1"/>
  <c r="O642" i="1"/>
  <c r="P642" i="1"/>
  <c r="Q642" i="1"/>
  <c r="R642" i="1"/>
  <c r="S642" i="1"/>
  <c r="T642" i="1"/>
  <c r="U642" i="1"/>
  <c r="V642" i="1"/>
  <c r="H640" i="1"/>
  <c r="I640" i="1"/>
  <c r="J640" i="1"/>
  <c r="K640" i="1"/>
  <c r="L640" i="1"/>
  <c r="M640" i="1"/>
  <c r="N640" i="1"/>
  <c r="O640" i="1"/>
  <c r="P640" i="1"/>
  <c r="Q640" i="1"/>
  <c r="R640" i="1"/>
  <c r="S640" i="1"/>
  <c r="T640" i="1"/>
  <c r="U640" i="1"/>
  <c r="V640" i="1"/>
  <c r="V639" i="1"/>
  <c r="U639" i="1"/>
  <c r="T639" i="1"/>
  <c r="S639" i="1"/>
  <c r="R639" i="1"/>
  <c r="Q639" i="1"/>
  <c r="P639" i="1"/>
  <c r="O639" i="1"/>
  <c r="N639" i="1"/>
  <c r="M639" i="1"/>
  <c r="L639" i="1"/>
  <c r="K639" i="1"/>
  <c r="J639" i="1"/>
  <c r="I639" i="1"/>
  <c r="H639" i="1"/>
  <c r="S666" i="1" l="1"/>
  <c r="T666" i="1" s="1"/>
  <c r="S664" i="1"/>
  <c r="S667" i="1"/>
  <c r="R662" i="1"/>
  <c r="S752" i="1"/>
  <c r="S663" i="1"/>
  <c r="T752" i="1"/>
  <c r="S671" i="1"/>
  <c r="Q787" i="1"/>
  <c r="S725" i="1"/>
  <c r="T739" i="1"/>
  <c r="U665" i="1"/>
  <c r="W757" i="1"/>
  <c r="S739" i="1"/>
  <c r="R724" i="1"/>
  <c r="S731" i="1"/>
  <c r="R728" i="1"/>
  <c r="S258" i="1"/>
  <c r="S262" i="1" s="1"/>
  <c r="J638" i="1"/>
  <c r="N638" i="1"/>
  <c r="R638" i="1"/>
  <c r="V638" i="1"/>
  <c r="H638" i="1"/>
  <c r="L638" i="1"/>
  <c r="P638" i="1"/>
  <c r="T638" i="1"/>
  <c r="I638" i="1"/>
  <c r="M638" i="1"/>
  <c r="Q638" i="1"/>
  <c r="U638" i="1"/>
  <c r="K638" i="1"/>
  <c r="O638" i="1"/>
  <c r="S638" i="1"/>
  <c r="V754" i="1"/>
  <c r="U754" i="1"/>
  <c r="K791" i="1"/>
  <c r="K1036" i="1" s="1"/>
  <c r="O791" i="1"/>
  <c r="O1036" i="1" s="1"/>
  <c r="P791" i="1"/>
  <c r="P1036" i="1" s="1"/>
  <c r="L791" i="1"/>
  <c r="L1036" i="1" s="1"/>
  <c r="N791" i="1"/>
  <c r="N1036" i="1" s="1"/>
  <c r="J791" i="1"/>
  <c r="J1036" i="1" s="1"/>
  <c r="M791" i="1"/>
  <c r="M1036" i="1" s="1"/>
  <c r="I791" i="1"/>
  <c r="I1036" i="1" s="1"/>
  <c r="W639" i="1"/>
  <c r="W642" i="1"/>
  <c r="W640" i="1"/>
  <c r="W749" i="1"/>
  <c r="U756" i="1"/>
  <c r="V636" i="1"/>
  <c r="U636" i="1"/>
  <c r="T636" i="1"/>
  <c r="S636" i="1"/>
  <c r="R636" i="1"/>
  <c r="Q636" i="1"/>
  <c r="P636" i="1"/>
  <c r="O636" i="1"/>
  <c r="N636" i="1"/>
  <c r="M636" i="1"/>
  <c r="L636" i="1"/>
  <c r="K636" i="1"/>
  <c r="J636" i="1"/>
  <c r="I636" i="1"/>
  <c r="H636" i="1"/>
  <c r="H629" i="1"/>
  <c r="I629" i="1"/>
  <c r="J629" i="1"/>
  <c r="K629" i="1"/>
  <c r="L629" i="1"/>
  <c r="M629" i="1"/>
  <c r="N629" i="1"/>
  <c r="O629" i="1"/>
  <c r="P629" i="1"/>
  <c r="Q629" i="1"/>
  <c r="R629" i="1"/>
  <c r="S629" i="1"/>
  <c r="T629" i="1"/>
  <c r="U629" i="1"/>
  <c r="V629" i="1"/>
  <c r="I628" i="1"/>
  <c r="J628" i="1"/>
  <c r="K628" i="1"/>
  <c r="L628" i="1"/>
  <c r="M628" i="1"/>
  <c r="N628" i="1"/>
  <c r="O628" i="1"/>
  <c r="P628" i="1"/>
  <c r="Q628" i="1"/>
  <c r="R628" i="1"/>
  <c r="S628" i="1"/>
  <c r="T628" i="1"/>
  <c r="U628" i="1"/>
  <c r="V628" i="1"/>
  <c r="H628" i="1"/>
  <c r="K626" i="1"/>
  <c r="J626" i="1"/>
  <c r="I626" i="1"/>
  <c r="H626" i="1"/>
  <c r="K623" i="1"/>
  <c r="J623" i="1"/>
  <c r="I623" i="1"/>
  <c r="H623" i="1"/>
  <c r="V619" i="1"/>
  <c r="U619" i="1"/>
  <c r="T619" i="1"/>
  <c r="S619" i="1"/>
  <c r="R619" i="1"/>
  <c r="Q619" i="1"/>
  <c r="P619" i="1"/>
  <c r="O619" i="1"/>
  <c r="N619" i="1"/>
  <c r="M619" i="1"/>
  <c r="L619" i="1"/>
  <c r="K619" i="1"/>
  <c r="J619" i="1"/>
  <c r="I619" i="1"/>
  <c r="H619" i="1"/>
  <c r="K614" i="1"/>
  <c r="J614" i="1"/>
  <c r="I614" i="1"/>
  <c r="H614" i="1"/>
  <c r="I611" i="1"/>
  <c r="J611" i="1"/>
  <c r="K611" i="1"/>
  <c r="H611" i="1"/>
  <c r="I607" i="1"/>
  <c r="J607" i="1"/>
  <c r="K607" i="1"/>
  <c r="L607" i="1"/>
  <c r="M607" i="1"/>
  <c r="N607" i="1"/>
  <c r="O607" i="1"/>
  <c r="P607" i="1"/>
  <c r="Q607" i="1"/>
  <c r="R607" i="1"/>
  <c r="S607" i="1"/>
  <c r="T607" i="1"/>
  <c r="U607" i="1"/>
  <c r="V607" i="1"/>
  <c r="H607" i="1"/>
  <c r="T664" i="1" l="1"/>
  <c r="H1036" i="1"/>
  <c r="Q791" i="1"/>
  <c r="Q1036" i="1" s="1"/>
  <c r="Q1031" i="1"/>
  <c r="S662" i="1"/>
  <c r="T667" i="1"/>
  <c r="K616" i="1"/>
  <c r="O616" i="1"/>
  <c r="S616" i="1"/>
  <c r="H616" i="1"/>
  <c r="L616" i="1"/>
  <c r="P616" i="1"/>
  <c r="T616" i="1"/>
  <c r="I616" i="1"/>
  <c r="M616" i="1"/>
  <c r="Q616" i="1"/>
  <c r="U616" i="1"/>
  <c r="J616" i="1"/>
  <c r="N616" i="1"/>
  <c r="R616" i="1"/>
  <c r="V616" i="1"/>
  <c r="T663" i="1"/>
  <c r="U752" i="1"/>
  <c r="W748" i="1"/>
  <c r="V626" i="1"/>
  <c r="R626" i="1"/>
  <c r="N626" i="1"/>
  <c r="O626" i="1"/>
  <c r="U626" i="1"/>
  <c r="Q626" i="1"/>
  <c r="M626" i="1"/>
  <c r="T626" i="1"/>
  <c r="P626" i="1"/>
  <c r="L626" i="1"/>
  <c r="S626" i="1"/>
  <c r="U611" i="1"/>
  <c r="Q611" i="1"/>
  <c r="L611" i="1"/>
  <c r="R611" i="1"/>
  <c r="T611" i="1"/>
  <c r="P611" i="1"/>
  <c r="M611" i="1"/>
  <c r="S611" i="1"/>
  <c r="O611" i="1"/>
  <c r="V611" i="1"/>
  <c r="N611" i="1"/>
  <c r="T671" i="1"/>
  <c r="S724" i="1"/>
  <c r="T725" i="1"/>
  <c r="R787" i="1"/>
  <c r="H604" i="1"/>
  <c r="S604" i="1"/>
  <c r="O604" i="1"/>
  <c r="K609" i="1"/>
  <c r="I612" i="1"/>
  <c r="J621" i="1"/>
  <c r="J624" i="1"/>
  <c r="U604" i="1"/>
  <c r="Q604" i="1"/>
  <c r="M604" i="1"/>
  <c r="I604" i="1"/>
  <c r="I609" i="1"/>
  <c r="K612" i="1"/>
  <c r="H624" i="1"/>
  <c r="H635" i="1"/>
  <c r="L635" i="1"/>
  <c r="P635" i="1"/>
  <c r="T635" i="1"/>
  <c r="V665" i="1"/>
  <c r="U666" i="1"/>
  <c r="T604" i="1"/>
  <c r="P604" i="1"/>
  <c r="L604" i="1"/>
  <c r="H609" i="1"/>
  <c r="H612" i="1"/>
  <c r="I621" i="1"/>
  <c r="I624" i="1"/>
  <c r="I635" i="1"/>
  <c r="M635" i="1"/>
  <c r="Q635" i="1"/>
  <c r="U635" i="1"/>
  <c r="K604" i="1"/>
  <c r="J635" i="1"/>
  <c r="N635" i="1"/>
  <c r="R635" i="1"/>
  <c r="V635" i="1"/>
  <c r="U739" i="1"/>
  <c r="V604" i="1"/>
  <c r="R604" i="1"/>
  <c r="N604" i="1"/>
  <c r="J604" i="1"/>
  <c r="J609" i="1"/>
  <c r="J612" i="1"/>
  <c r="K621" i="1"/>
  <c r="K624" i="1"/>
  <c r="K635" i="1"/>
  <c r="O635" i="1"/>
  <c r="S635" i="1"/>
  <c r="T731" i="1"/>
  <c r="S728" i="1"/>
  <c r="H621" i="1"/>
  <c r="U623" i="1"/>
  <c r="Q623" i="1"/>
  <c r="M623" i="1"/>
  <c r="S623" i="1"/>
  <c r="O623" i="1"/>
  <c r="V623" i="1"/>
  <c r="N623" i="1"/>
  <c r="T623" i="1"/>
  <c r="P623" i="1"/>
  <c r="L623" i="1"/>
  <c r="R623" i="1"/>
  <c r="T614" i="1"/>
  <c r="P614" i="1"/>
  <c r="L614" i="1"/>
  <c r="V614" i="1"/>
  <c r="R614" i="1"/>
  <c r="N614" i="1"/>
  <c r="Q614" i="1"/>
  <c r="M614" i="1"/>
  <c r="S614" i="1"/>
  <c r="O614" i="1"/>
  <c r="U614" i="1"/>
  <c r="T258" i="1"/>
  <c r="T262" i="1" s="1"/>
  <c r="J631" i="1"/>
  <c r="N631" i="1"/>
  <c r="R631" i="1"/>
  <c r="V631" i="1"/>
  <c r="V627" i="1"/>
  <c r="R627" i="1"/>
  <c r="N627" i="1"/>
  <c r="J627" i="1"/>
  <c r="I631" i="1"/>
  <c r="M631" i="1"/>
  <c r="Q631" i="1"/>
  <c r="U631" i="1"/>
  <c r="H627" i="1"/>
  <c r="S627" i="1"/>
  <c r="O627" i="1"/>
  <c r="K627" i="1"/>
  <c r="K631" i="1"/>
  <c r="S631" i="1"/>
  <c r="U627" i="1"/>
  <c r="Q627" i="1"/>
  <c r="M627" i="1"/>
  <c r="I627" i="1"/>
  <c r="H631" i="1"/>
  <c r="L631" i="1"/>
  <c r="P631" i="1"/>
  <c r="T631" i="1"/>
  <c r="O631" i="1"/>
  <c r="T627" i="1"/>
  <c r="P627" i="1"/>
  <c r="L627" i="1"/>
  <c r="W638" i="1"/>
  <c r="W754" i="1"/>
  <c r="W619" i="1"/>
  <c r="W629" i="1"/>
  <c r="W633" i="1"/>
  <c r="W607" i="1"/>
  <c r="W632" i="1"/>
  <c r="W628" i="1"/>
  <c r="W636" i="1"/>
  <c r="U664" i="1" l="1"/>
  <c r="R791" i="1"/>
  <c r="R1036" i="1" s="1"/>
  <c r="R1031" i="1"/>
  <c r="U667" i="1"/>
  <c r="T662" i="1"/>
  <c r="P624" i="1"/>
  <c r="W616" i="1"/>
  <c r="U663" i="1"/>
  <c r="T724" i="1"/>
  <c r="L624" i="1"/>
  <c r="N609" i="1"/>
  <c r="U609" i="1"/>
  <c r="O624" i="1"/>
  <c r="O609" i="1"/>
  <c r="N624" i="1"/>
  <c r="M624" i="1"/>
  <c r="R609" i="1"/>
  <c r="Q624" i="1"/>
  <c r="R624" i="1"/>
  <c r="L609" i="1"/>
  <c r="M609" i="1"/>
  <c r="U624" i="1"/>
  <c r="V624" i="1"/>
  <c r="T624" i="1"/>
  <c r="T609" i="1"/>
  <c r="Q609" i="1"/>
  <c r="S609" i="1"/>
  <c r="S624" i="1"/>
  <c r="V609" i="1"/>
  <c r="P609" i="1"/>
  <c r="U671" i="1"/>
  <c r="S787" i="1"/>
  <c r="U725" i="1"/>
  <c r="W627" i="1"/>
  <c r="U612" i="1"/>
  <c r="Q612" i="1"/>
  <c r="L612" i="1"/>
  <c r="L621" i="1"/>
  <c r="V621" i="1"/>
  <c r="Q621" i="1"/>
  <c r="O612" i="1"/>
  <c r="N612" i="1"/>
  <c r="P612" i="1"/>
  <c r="P621" i="1"/>
  <c r="O621" i="1"/>
  <c r="U621" i="1"/>
  <c r="V666" i="1"/>
  <c r="W604" i="1"/>
  <c r="S612" i="1"/>
  <c r="R612" i="1"/>
  <c r="T612" i="1"/>
  <c r="T621" i="1"/>
  <c r="S621" i="1"/>
  <c r="W635" i="1"/>
  <c r="M612" i="1"/>
  <c r="V612" i="1"/>
  <c r="R621" i="1"/>
  <c r="N621" i="1"/>
  <c r="M621" i="1"/>
  <c r="U731" i="1"/>
  <c r="T728" i="1"/>
  <c r="V739" i="1"/>
  <c r="U258" i="1"/>
  <c r="U262" i="1" s="1"/>
  <c r="W631" i="1"/>
  <c r="V756" i="1"/>
  <c r="V258" i="1"/>
  <c r="W614" i="1"/>
  <c r="W626" i="1"/>
  <c r="W611" i="1"/>
  <c r="W623" i="1"/>
  <c r="V664" i="1" l="1"/>
  <c r="S791" i="1"/>
  <c r="S1031" i="1"/>
  <c r="V667" i="1"/>
  <c r="U662" i="1"/>
  <c r="V663" i="1"/>
  <c r="V752" i="1"/>
  <c r="T787" i="1"/>
  <c r="V725" i="1"/>
  <c r="U724" i="1"/>
  <c r="W624" i="1"/>
  <c r="W612" i="1"/>
  <c r="W621" i="1"/>
  <c r="W739" i="1"/>
  <c r="W609" i="1"/>
  <c r="V731" i="1"/>
  <c r="U728" i="1"/>
  <c r="W258" i="1"/>
  <c r="W262" i="1" s="1"/>
  <c r="W756" i="1"/>
  <c r="V262" i="1"/>
  <c r="G544" i="1"/>
  <c r="G543" i="1"/>
  <c r="H540" i="1"/>
  <c r="G541" i="1"/>
  <c r="I540" i="1"/>
  <c r="J540" i="1"/>
  <c r="K540" i="1"/>
  <c r="L540" i="1"/>
  <c r="M540" i="1"/>
  <c r="N540" i="1"/>
  <c r="O540" i="1"/>
  <c r="P540" i="1"/>
  <c r="Q540" i="1"/>
  <c r="R540" i="1"/>
  <c r="S540" i="1"/>
  <c r="T540" i="1"/>
  <c r="U540" i="1"/>
  <c r="V540" i="1"/>
  <c r="G540" i="1"/>
  <c r="T791" i="1" l="1"/>
  <c r="T1036" i="1" s="1"/>
  <c r="T1031" i="1"/>
  <c r="S1036" i="1"/>
  <c r="V662" i="1"/>
  <c r="V671" i="1"/>
  <c r="W752" i="1"/>
  <c r="V724" i="1"/>
  <c r="U787" i="1"/>
  <c r="V539" i="1"/>
  <c r="R539" i="1"/>
  <c r="N539" i="1"/>
  <c r="J539" i="1"/>
  <c r="U539" i="1"/>
  <c r="Q539" i="1"/>
  <c r="M539" i="1"/>
  <c r="I539" i="1"/>
  <c r="V728" i="1"/>
  <c r="T539" i="1"/>
  <c r="P539" i="1"/>
  <c r="L539" i="1"/>
  <c r="H541" i="1"/>
  <c r="S539" i="1"/>
  <c r="O539" i="1"/>
  <c r="K539" i="1"/>
  <c r="G542" i="1"/>
  <c r="G539" i="1"/>
  <c r="W544" i="1"/>
  <c r="W540" i="1"/>
  <c r="H543" i="1"/>
  <c r="G658" i="1" l="1"/>
  <c r="U791" i="1"/>
  <c r="U1031" i="1"/>
  <c r="V787" i="1"/>
  <c r="H539" i="1"/>
  <c r="W539" i="1"/>
  <c r="W543" i="1"/>
  <c r="H542" i="1"/>
  <c r="V791" i="1" l="1"/>
  <c r="V1036" i="1" s="1"/>
  <c r="U1036" i="1"/>
  <c r="W542" i="1"/>
  <c r="W1036" i="1" l="1"/>
  <c r="V1031" i="1"/>
  <c r="W1031" i="1"/>
  <c r="W671" i="1" l="1"/>
  <c r="N6" i="1" l="1"/>
  <c r="N571" i="1"/>
  <c r="R6" i="1"/>
  <c r="R571" i="1"/>
  <c r="V6" i="1"/>
  <c r="V571" i="1"/>
  <c r="K6" i="1"/>
  <c r="K571" i="1"/>
  <c r="O6" i="1"/>
  <c r="O571" i="1"/>
  <c r="S6" i="1"/>
  <c r="S571" i="1"/>
  <c r="H6" i="1"/>
  <c r="H571" i="1"/>
  <c r="L6" i="1"/>
  <c r="L571" i="1"/>
  <c r="P6" i="1"/>
  <c r="P571" i="1"/>
  <c r="T6" i="1"/>
  <c r="T571" i="1"/>
  <c r="J6" i="1"/>
  <c r="J571" i="1"/>
  <c r="I6" i="1"/>
  <c r="I571" i="1"/>
  <c r="M6" i="1"/>
  <c r="M571" i="1"/>
  <c r="Q6" i="1"/>
  <c r="Q571" i="1"/>
  <c r="U6" i="1"/>
  <c r="U571" i="1"/>
  <c r="W663" i="1"/>
  <c r="U572" i="1" l="1"/>
  <c r="U535" i="1"/>
  <c r="J572" i="1"/>
  <c r="J535" i="1"/>
  <c r="H572" i="1"/>
  <c r="H1058" i="1" s="1"/>
  <c r="H535" i="1"/>
  <c r="Q572" i="1"/>
  <c r="Q535" i="1"/>
  <c r="I572" i="1"/>
  <c r="I535" i="1"/>
  <c r="T572" i="1"/>
  <c r="T535" i="1"/>
  <c r="L572" i="1"/>
  <c r="L535" i="1"/>
  <c r="S572" i="1"/>
  <c r="S535" i="1"/>
  <c r="K572" i="1"/>
  <c r="K535" i="1"/>
  <c r="R572" i="1"/>
  <c r="R535" i="1"/>
  <c r="M572" i="1"/>
  <c r="M535" i="1"/>
  <c r="P572" i="1"/>
  <c r="P535" i="1"/>
  <c r="O572" i="1"/>
  <c r="O535" i="1"/>
  <c r="V572" i="1"/>
  <c r="V535" i="1"/>
  <c r="N572" i="1"/>
  <c r="N535" i="1"/>
  <c r="W571" i="1"/>
  <c r="W664" i="1"/>
  <c r="H570" i="1" l="1"/>
  <c r="H658" i="1" s="1"/>
  <c r="J570" i="1"/>
  <c r="J658" i="1" s="1"/>
  <c r="L570" i="1"/>
  <c r="L658" i="1" s="1"/>
  <c r="V1058" i="1"/>
  <c r="P1058" i="1"/>
  <c r="I1058" i="1"/>
  <c r="O570" i="1"/>
  <c r="O658" i="1" s="1"/>
  <c r="M570" i="1"/>
  <c r="M658" i="1" s="1"/>
  <c r="K570" i="1"/>
  <c r="K658" i="1" s="1"/>
  <c r="K1058" i="1"/>
  <c r="U570" i="1"/>
  <c r="U658" i="1" s="1"/>
  <c r="T570" i="1"/>
  <c r="T658" i="1" s="1"/>
  <c r="V570" i="1"/>
  <c r="V658" i="1" s="1"/>
  <c r="N570" i="1"/>
  <c r="N658" i="1" s="1"/>
  <c r="Q1058" i="1"/>
  <c r="W572" i="1"/>
  <c r="S570" i="1"/>
  <c r="S658" i="1" s="1"/>
  <c r="Q570" i="1"/>
  <c r="Q658" i="1" s="1"/>
  <c r="P570" i="1"/>
  <c r="P658" i="1" s="1"/>
  <c r="S1058" i="1"/>
  <c r="M1058" i="1"/>
  <c r="I570" i="1"/>
  <c r="I658" i="1" s="1"/>
  <c r="R570" i="1"/>
  <c r="R658" i="1" s="1"/>
  <c r="R1058" i="1"/>
  <c r="T1058" i="1"/>
  <c r="N1058" i="1"/>
  <c r="O1058" i="1"/>
  <c r="J1058" i="1"/>
  <c r="U1058" i="1"/>
  <c r="L1058" i="1"/>
  <c r="W665" i="1"/>
  <c r="W666" i="1"/>
  <c r="V1059" i="1" l="1"/>
  <c r="P1059" i="1"/>
  <c r="R1059" i="1"/>
  <c r="Q1059" i="1"/>
  <c r="S1059" i="1"/>
  <c r="O1059" i="1"/>
  <c r="I1059" i="1"/>
  <c r="T1059" i="1"/>
  <c r="L1059" i="1"/>
  <c r="U1059" i="1"/>
  <c r="H1059" i="1"/>
  <c r="J1059" i="1"/>
  <c r="K1059" i="1"/>
  <c r="N1059" i="1"/>
  <c r="M1059" i="1"/>
  <c r="W570" i="1"/>
  <c r="W658" i="1" s="1"/>
  <c r="W1058" i="1"/>
  <c r="W667" i="1"/>
  <c r="I1060" i="1" l="1"/>
  <c r="H1060" i="1"/>
  <c r="P1060" i="1"/>
  <c r="V1060" i="1"/>
  <c r="J1060" i="1"/>
  <c r="N1060" i="1"/>
  <c r="Q1060" i="1"/>
  <c r="K1060" i="1"/>
  <c r="S1060" i="1"/>
  <c r="L1060" i="1"/>
  <c r="T1060" i="1"/>
  <c r="U1060" i="1"/>
  <c r="O1060" i="1"/>
  <c r="M1060" i="1"/>
  <c r="R1060" i="1"/>
  <c r="W662" i="1"/>
  <c r="W731" i="1"/>
  <c r="W725" i="1"/>
  <c r="W724" i="1" l="1"/>
  <c r="W728" i="1" l="1"/>
  <c r="W787" i="1" s="1"/>
  <c r="W791" i="1" s="1"/>
  <c r="W1059" i="1" l="1"/>
  <c r="W1060" i="1" l="1"/>
  <c r="W1062" i="1" s="1"/>
  <c r="M1062" i="1"/>
  <c r="I1062" i="1"/>
  <c r="N1062" i="1"/>
  <c r="Q1062" i="1"/>
  <c r="O1062" i="1"/>
  <c r="J1062" i="1"/>
  <c r="R1062" i="1"/>
  <c r="K1062" i="1"/>
  <c r="U1062" i="1"/>
  <c r="H1062" i="1"/>
  <c r="S1062" i="1"/>
  <c r="P1062" i="1"/>
  <c r="T1062" i="1"/>
  <c r="V1062" i="1"/>
  <c r="L1062" i="1"/>
</calcChain>
</file>

<file path=xl/sharedStrings.xml><?xml version="1.0" encoding="utf-8"?>
<sst xmlns="http://schemas.openxmlformats.org/spreadsheetml/2006/main" count="3260" uniqueCount="482">
  <si>
    <t>Balance Sheet</t>
  </si>
  <si>
    <t>Name</t>
  </si>
  <si>
    <t>Cash flow Residual Maturity (days)</t>
  </si>
  <si>
    <t>Date</t>
  </si>
  <si>
    <t>$CDE millions</t>
  </si>
  <si>
    <t>Balances</t>
  </si>
  <si>
    <t>&gt;365</t>
  </si>
  <si>
    <t>ASSETS</t>
  </si>
  <si>
    <t>Deposits with Central Banks</t>
  </si>
  <si>
    <t>Deposits with Central Banks - Mandatory</t>
  </si>
  <si>
    <t>Deposits with Central Banks - Unencumbered</t>
  </si>
  <si>
    <t>Loans</t>
  </si>
  <si>
    <t>Residential Mortgages</t>
  </si>
  <si>
    <t>Securitised Residential Mortgages</t>
  </si>
  <si>
    <t>EULA Securitised Res Mort (Balance at Maturity)</t>
  </si>
  <si>
    <t>EULA Securitised Res Mort (Payments)</t>
  </si>
  <si>
    <t>Encumbered Securitised Res Mort (Balance at Maturity)</t>
  </si>
  <si>
    <t>Encumbered Securitised Res Mort (Payments)</t>
  </si>
  <si>
    <t>Residential Mortgage - Insured</t>
  </si>
  <si>
    <t>Res Mortgage Ins  (Balance at Maturity)</t>
  </si>
  <si>
    <t>Res Mortgage Ins (Payments)</t>
  </si>
  <si>
    <t>Residential Mortgage - Not Insured</t>
  </si>
  <si>
    <t>Res Mortgage Not Ins (Balance at Maturity)</t>
  </si>
  <si>
    <t>Res Mortgage Not Ins (Payments)</t>
  </si>
  <si>
    <t>Commercial Mortgages</t>
  </si>
  <si>
    <t>Securitised Commercial Mortgages</t>
  </si>
  <si>
    <t>EULA Securitised Coml Mort (Balance at Maturity)</t>
  </si>
  <si>
    <t>EULA Securitised Coml Mort (Payments)</t>
  </si>
  <si>
    <t>Encumbered Securitised Coml Mort (Balance at Maturity)</t>
  </si>
  <si>
    <t>Encumbered Securitised Coml Mort (Payments)</t>
  </si>
  <si>
    <t>Commercial Mortgage - Insured</t>
  </si>
  <si>
    <t>Coml Mortgage Ins  (Balance at Maturity)</t>
  </si>
  <si>
    <t>Coml Mortgage Ins (Payments)</t>
  </si>
  <si>
    <t>Commercial Mortgage - Not Insured</t>
  </si>
  <si>
    <t>Coml Mortgage Not Ins (Balance at Maturity)</t>
  </si>
  <si>
    <t>Coml Mortgage Not Ins (Payments)</t>
  </si>
  <si>
    <t>Personal Loans</t>
  </si>
  <si>
    <t>Personal Loans - Fixed Maturity</t>
  </si>
  <si>
    <t>Personal Loans - Open maturity (with minimum payment)</t>
  </si>
  <si>
    <t>Personal Loans - Open maturity (with no minimum payment)</t>
  </si>
  <si>
    <t>Business and Government Loans</t>
  </si>
  <si>
    <t>Bus and Gov Loans - Fixed Maturity</t>
  </si>
  <si>
    <t>Bus and Gov Loans - Open maturity (with minimum payment)</t>
  </si>
  <si>
    <t>Bus and Gov Loans - Open maturity (with no minimum payment)</t>
  </si>
  <si>
    <t>Call Loans</t>
  </si>
  <si>
    <t>Call Loans (with minimum payment)</t>
  </si>
  <si>
    <t>Call Loans (with no minimum payment)</t>
  </si>
  <si>
    <t>Other Loans</t>
  </si>
  <si>
    <t>Credit Cards</t>
  </si>
  <si>
    <t>Customer's Liability under Acceptance</t>
  </si>
  <si>
    <t>Securities</t>
  </si>
  <si>
    <t>Government Securities</t>
  </si>
  <si>
    <t>Mortgage Backed Securities (MBS)</t>
  </si>
  <si>
    <t>Agency MBS</t>
  </si>
  <si>
    <t>Agency MBS (High rated)</t>
  </si>
  <si>
    <t>Non-Agency Commercial MBS (CMBS)</t>
  </si>
  <si>
    <t>Non-Agency Residential MBS (RMBS)</t>
  </si>
  <si>
    <t>Corporate Bonds and Paper</t>
  </si>
  <si>
    <t>FI issued unsecured bonds and paper (High rated)</t>
  </si>
  <si>
    <t>FI issued unsecured bonds and paper (Medium rated)</t>
  </si>
  <si>
    <t>Non-FI issued unsecured bonds and paper (High rated)</t>
  </si>
  <si>
    <t>Non-FI issued unsecured bonds and paper (Medium rated)</t>
  </si>
  <si>
    <t>Equities</t>
  </si>
  <si>
    <t>Reverse Repo (R.Repo) and Securities Borrowed (SB)</t>
  </si>
  <si>
    <t>Other Assets</t>
  </si>
  <si>
    <t>FX and Cross Currency Swap Assets</t>
  </si>
  <si>
    <t>Cash Inflow from Assets</t>
  </si>
  <si>
    <t>LIABILITIES</t>
  </si>
  <si>
    <t>Deposits</t>
  </si>
  <si>
    <t>Retail and Small Business (RSB) Demand / Notice Deposits</t>
  </si>
  <si>
    <t>RSB Type 1 insured, stable demand deposits</t>
  </si>
  <si>
    <t>RSB Type 2 insured, stable demand deposits</t>
  </si>
  <si>
    <t>RSB Insured, less stable demand deposits</t>
  </si>
  <si>
    <t>RSB Uninsured demand deposits</t>
  </si>
  <si>
    <t>Retail and Small Business Term Deposits</t>
  </si>
  <si>
    <t>RSB Cashable Term Deposits</t>
  </si>
  <si>
    <t>RSB Type 1 insured, stable, cashable term deposit</t>
  </si>
  <si>
    <t>RSB Type 1 insured, less stable, cashable term deposit</t>
  </si>
  <si>
    <t>RSB Type 2 insured, stable, cashable term deposit</t>
  </si>
  <si>
    <t>RSB Type 2 insured, less stable, cashable term deposit</t>
  </si>
  <si>
    <t>RSB Uninsured cashable term deposit</t>
  </si>
  <si>
    <t>RSB Fixed Term Deposits - Type 1, insured, stable</t>
  </si>
  <si>
    <t>RSB Type 1 insured, stable, fixed term (30-day) deposit</t>
  </si>
  <si>
    <t>RSB Type 1 insured, stable, fixed term (60-day) deposit</t>
  </si>
  <si>
    <t>RSB Type 1 insured, stable, fixed term (90-day) deposit</t>
  </si>
  <si>
    <t>RSB Type 1 insured, stable, fixed term (180-day) deposit</t>
  </si>
  <si>
    <t>RSB Type 1 insured, stable, fixed term (1 year) deposit</t>
  </si>
  <si>
    <t>RSB Type 1 insured, stable, fixed term (&gt;1 year) deposit</t>
  </si>
  <si>
    <t>RSB Fixed Term Deposits - Type 1, insured, less stable</t>
  </si>
  <si>
    <t>RSB Type 1 insured, less stable, fixed term (30-day) deposit</t>
  </si>
  <si>
    <t>RSB Type 1 insured, less stable, fixed term (60-day) deposit</t>
  </si>
  <si>
    <t>RSB Type 1 insured, less stable, fixed term (90-day) deposit</t>
  </si>
  <si>
    <t>RSB Type 1 insured, less stable, fixed term (180-day) deposit</t>
  </si>
  <si>
    <t>RSB Type 1 insured, less stable, fixed term (1 year) deposit</t>
  </si>
  <si>
    <t>RSB Type 1 insured, less stable, fixed term (&gt;1 year) deposit</t>
  </si>
  <si>
    <t>RSB Fixed Term Deposits - Type 2, insured, stable</t>
  </si>
  <si>
    <t>RSB Type 2 insured, stable, fixed term (30-day) deposit</t>
  </si>
  <si>
    <t>RSB Type 2 insured, stable, fixed term (60-day) deposit</t>
  </si>
  <si>
    <t>RSB Type 2 insured, stable, fixed term (90-day) deposit</t>
  </si>
  <si>
    <t>RSB Type 2 insured, stable, fixed term (180-day) deposit</t>
  </si>
  <si>
    <t>RSB Type 2 insured, stable, fixed term (1 year) deposit</t>
  </si>
  <si>
    <t>RSB Type 2 insured, stable, fixed term (&gt;1 year) deposit</t>
  </si>
  <si>
    <t>RSB Fixed Term Deposits - Type 2, insured, less stable</t>
  </si>
  <si>
    <t>RSB Type 2 insured, less stable, fixed term (30-day) deposit</t>
  </si>
  <si>
    <t>RSB Type 2 insured, less stable, fixed term (60-day) deposit</t>
  </si>
  <si>
    <t>RSB Type 2 insured, less stable, fixed term (90-day) deposit</t>
  </si>
  <si>
    <t>RSB Type 2 insured, less stable, fixed term (180-day) deposit</t>
  </si>
  <si>
    <t>RSB Type 2 insured, less stable, fixed term (1 year) deposit</t>
  </si>
  <si>
    <t>RSB Type 2 insured, less stable, fixed term (&gt;1 year) deposit</t>
  </si>
  <si>
    <t>RSB Fixed Term Deposits - Uninsured</t>
  </si>
  <si>
    <t>RSB Uninsured, fixed term (30-day) deposit</t>
  </si>
  <si>
    <t>RSB Uninsured, fixed term (60-day) deposit</t>
  </si>
  <si>
    <t>RSB Uninsured, fixed term (90-day) deposit</t>
  </si>
  <si>
    <t>RSB Uninsured, fixed term (180-day) deposit</t>
  </si>
  <si>
    <t>RSB Uninsured, fixed term (1 year) deposit</t>
  </si>
  <si>
    <t>RSB Uninsured, fixed term (&gt;1 year) deposit</t>
  </si>
  <si>
    <t>Retail and Small Business Structured Notes</t>
  </si>
  <si>
    <t>Commercial, Corporate and Wholesale Deposits</t>
  </si>
  <si>
    <t>Wholesale Issuance</t>
  </si>
  <si>
    <t>Wholesale Unsecured Debt Issuance</t>
  </si>
  <si>
    <t xml:space="preserve">Bankers' acceptances (BAs) </t>
  </si>
  <si>
    <t>1 month BA issued</t>
  </si>
  <si>
    <t>2 month BA issued</t>
  </si>
  <si>
    <t>3 month BA issued</t>
  </si>
  <si>
    <t>Commercial Paper issued</t>
  </si>
  <si>
    <t>Certificates of Deposit and Bearer Deposit Notes issued</t>
  </si>
  <si>
    <t>Wholesale/Commercial Structured Notes</t>
  </si>
  <si>
    <t>Senior Unsecured Debt issued</t>
  </si>
  <si>
    <t>Subordinated Debt issued</t>
  </si>
  <si>
    <t>Wholesale Secured Debt Issuance</t>
  </si>
  <si>
    <t>Bank's ABCP</t>
  </si>
  <si>
    <t>Bank's Covered Bonds</t>
  </si>
  <si>
    <t>Bank's ABS and MBS</t>
  </si>
  <si>
    <t>Agency MBS and Bonds</t>
  </si>
  <si>
    <t>Customers' BAs issued</t>
  </si>
  <si>
    <t>Repo and Securities Lent (SL)</t>
  </si>
  <si>
    <t>Securities Sold Short</t>
  </si>
  <si>
    <t>Other Liabilities</t>
  </si>
  <si>
    <t>Cash Outflow from Liabilities</t>
  </si>
  <si>
    <t>Total Shareholder Equity</t>
  </si>
  <si>
    <t>Collateral</t>
  </si>
  <si>
    <t>Reverse Repo (R.Repo) Collateral In</t>
  </si>
  <si>
    <t>Repo Collateral Out</t>
  </si>
  <si>
    <t>Cash Resources</t>
  </si>
  <si>
    <t>High Rated Government Securities</t>
  </si>
  <si>
    <t>Sovereign &amp; Central Bank Government Securities (High rated)</t>
  </si>
  <si>
    <t>State, Provincial &amp; Agency Government Securities (High rated)</t>
  </si>
  <si>
    <t>State Municipal Government Securities (High rated)</t>
  </si>
  <si>
    <t>Medium Rated Government Securities</t>
  </si>
  <si>
    <t>Sovereign &amp; Central Bank Government Securities (Medium rated)</t>
  </si>
  <si>
    <t>State, Provincial &amp; Agency Government Securities (Medium rated)</t>
  </si>
  <si>
    <t>State Municipal Government Securities (Medium rated)</t>
  </si>
  <si>
    <t>Non-Agency CMBS (High rated)</t>
  </si>
  <si>
    <t>Non-Agency RMBS (High rated)</t>
  </si>
  <si>
    <t>FI Issued Corporate Bonds and Paper (High rated)</t>
  </si>
  <si>
    <t>FI issued covered bonds (High rated)</t>
  </si>
  <si>
    <t>FI issued jumbo covered bonds (High rated)</t>
  </si>
  <si>
    <t>FI Issued Corporate Bonds and Paper (Medium rated)</t>
  </si>
  <si>
    <t>FI issued covered bonds (Medium rated)</t>
  </si>
  <si>
    <t>FI issued jumbo covered bonds (Medium rated)</t>
  </si>
  <si>
    <t>Non-FI Issued Corporate Bonds and Paper (High rated)</t>
  </si>
  <si>
    <t>Non-FI issued covered bonds (High rated)</t>
  </si>
  <si>
    <t>Non-FI Issued Corporate Bonds and Paper (Medium rated)</t>
  </si>
  <si>
    <t>Non-FI issued covered bonds (Medium rated)</t>
  </si>
  <si>
    <t>Non-FI Issued ABS (High rated)</t>
  </si>
  <si>
    <t>FI Issued ABS (High rated)</t>
  </si>
  <si>
    <t>Non-FI Issued ABCP (High rated)</t>
  </si>
  <si>
    <t>FI Issued ABCP (High rated)</t>
  </si>
  <si>
    <t>Asset Backed Securities (ABS) and Asset Backed Commercial Paper (ABCP)</t>
  </si>
  <si>
    <t>Non-FI Issued ABS and ABCP (High rated)</t>
  </si>
  <si>
    <t>FI Issued ABS and ABCP (High rated)</t>
  </si>
  <si>
    <t>Other Equities</t>
  </si>
  <si>
    <t>Eligible Non-Financial Common Equity shares</t>
  </si>
  <si>
    <t>Eligible Financial Common Equity</t>
  </si>
  <si>
    <t>Bank's Own Securities - Not Eliminated</t>
  </si>
  <si>
    <t>Bank's own debt not eliminated</t>
  </si>
  <si>
    <t>Bank's own equity not eliminated</t>
  </si>
  <si>
    <t>Other FI-owned securitizations</t>
  </si>
  <si>
    <t>FX and Cross Currency Swap Liabilities</t>
  </si>
  <si>
    <t>Supranational and Multilateral Development Bank Government Securities (High rated)</t>
  </si>
  <si>
    <t>Supranational and Multilateral Development Bank Government Securities (Medium rated)</t>
  </si>
  <si>
    <t>Pledging and Encumbrances - Derivative and Clearing (D/C)</t>
  </si>
  <si>
    <t>Swapped Intrabank Loans</t>
  </si>
  <si>
    <t>Swapped Intrabank Deposits</t>
  </si>
  <si>
    <t>Other Deposits/Guarantees</t>
  </si>
  <si>
    <t>Instructions</t>
  </si>
  <si>
    <t>NCCF Treatment</t>
  </si>
  <si>
    <t>Instructions Reference</t>
  </si>
  <si>
    <t>Balance only</t>
  </si>
  <si>
    <t>The balance is recognized as an inflow in week 1</t>
  </si>
  <si>
    <t>Balance and inflows of cash when deposits become unencumbered</t>
  </si>
  <si>
    <t>Balance and maturing inflows in each period</t>
  </si>
  <si>
    <t>Balance (market value) only</t>
  </si>
  <si>
    <t>50% of balance is recognized as an inflow in week 4</t>
  </si>
  <si>
    <t>Inflows are recognized according to the following schedule: 12.5% in month 2, 25% in month 3, and 12.5% in month 4</t>
  </si>
  <si>
    <t>No inflow value will be attributed</t>
  </si>
  <si>
    <t>Balance and payment inflows in each period</t>
  </si>
  <si>
    <t>Inflows are recognized in contractual maturity time buckets</t>
  </si>
  <si>
    <t>Balance and minimum payment inflows in each period</t>
  </si>
  <si>
    <t>Balance and gross payment inflows in each period</t>
  </si>
  <si>
    <t>Outflows are recognized in each period based on run-off schedule in LAR Chapter 4, Table 1</t>
  </si>
  <si>
    <t>Table 1</t>
  </si>
  <si>
    <t>Balance and maturing payment outflows in each period</t>
  </si>
  <si>
    <t>Outflows are recognized for maturing payments in the current period as well as in all prior periods, based on the run-off rates for demand deposits of the same type (refer to run-off schedule in LAR Chapter 4, Table 1)</t>
  </si>
  <si>
    <t>Balance and maturing outflows in each period</t>
  </si>
  <si>
    <t>Outflows are recognized in contractual maturity time buckets</t>
  </si>
  <si>
    <t>Balance and outflows at earliest call dates</t>
  </si>
  <si>
    <t>Outflows are recognized in the earliest call option time buckets</t>
  </si>
  <si>
    <t>3.2, 3.4</t>
  </si>
  <si>
    <t>3.2, 3.5</t>
  </si>
  <si>
    <t>Balance and gross payment outflows in each period</t>
  </si>
  <si>
    <t>Gross payments are recognized as outflows in each payment time bucket;
Intrabank cash flows in the same time bucket can be netted on subsidiary/entity level</t>
  </si>
  <si>
    <t>Under the BA line with the appropriate original term bucket (for BAs with original term less than 1 month, group into the 1 month line), report balance and maturing outflows in each period</t>
  </si>
  <si>
    <t>Balance (loan value) and maturing outflows (loan value) in each period; 
Collateral balance (market value) and maturing collateral inflows (market value, based on maturity of related repo) in each period in the "Collateral - Repo Collateral Out" section</t>
  </si>
  <si>
    <t>Balance and maturing outflow in each period</t>
  </si>
  <si>
    <t>No outflow value will be attributed</t>
  </si>
  <si>
    <t>Collateral balance (market value) and maturing collateral flows (market value, based on maturity of related derivatives) in each period</t>
  </si>
  <si>
    <t>Collateral balance (market value) and maturing collateral outflows (market value, based on maturity of related reverse repo) in each period</t>
  </si>
  <si>
    <t>Collateral balance (market value) and maturing collateral inflows (market value, based on maturity of related repo) in each period</t>
  </si>
  <si>
    <t>RSB Structured Notes No Cust Call</t>
  </si>
  <si>
    <t>RSB Structured Notes Cust Call</t>
  </si>
  <si>
    <t>Balance is recognized as an inflow in week 1 after the appropriate haircut (i.e. the Mortgage Backed Securities (MBS) – Agency MBS – Agency MBS (High rated) haircut as prescribed in the Securities Haircut Table)</t>
  </si>
  <si>
    <t>Residential Mortgages - Insured</t>
  </si>
  <si>
    <t>For structured notes with customer/mandatory call, balance and outflows at earliest call dates.
For other structured notes, balance and maturing outflows in each period</t>
  </si>
  <si>
    <t>Inflows are recognized in time buckets when deposits become unencumbered</t>
  </si>
  <si>
    <t>Balance after haircut is recognized as inflow in week 1 after the appropriate haircut, haircut amount of maturing inflows are recognized in contractual maturity time buckets.
Haircuts are prescribed in the Securities Haircut Table</t>
  </si>
  <si>
    <t>Gross payments are recognized as inflows in each payment time bucket.
Intrabank cash flows in the same time bucket can be netted on subsidiary/entity level.</t>
  </si>
  <si>
    <t>For structured notes with customer/mandatory call, outflows are recognized in earliest call option time buckets.
For other structured notes, outflows are recognized in contractual maturity time buckets</t>
  </si>
  <si>
    <t>Month 2-12</t>
  </si>
  <si>
    <t>Month 2</t>
  </si>
  <si>
    <t>Month 3</t>
  </si>
  <si>
    <t>Month 4</t>
  </si>
  <si>
    <t>Weeks 1-4</t>
  </si>
  <si>
    <t>Week 4</t>
  </si>
  <si>
    <t/>
  </si>
  <si>
    <t>No liquidity value will be attributed</t>
  </si>
  <si>
    <t>Securities Haircut Table</t>
  </si>
  <si>
    <t>Deposit Run-Off Table</t>
  </si>
  <si>
    <t>Equity Inflow Table</t>
  </si>
  <si>
    <t>Calculated Cash Flows</t>
  </si>
  <si>
    <t>Balance (loan value) only
Cash collateral balance and inflows when cash pledged becomes unencumbered in each period in the "Other Assets - Cash Collateral Pledged" section</t>
  </si>
  <si>
    <t>What to Report</t>
  </si>
  <si>
    <t>Balance (market value, excluding accrued interest) and maturing inflows (contractual amounts) in each period</t>
  </si>
  <si>
    <t>Balance (after haircut) is recognized as a cash flow in week 1, maturing collateral flows (after haircut) are recognized in contractual maturity time buckets; haircuts are prescribed in the Securities Haircut Table.</t>
  </si>
  <si>
    <t>Balance (after haircut) is recognized as inflow in week 1, maturing outflows (after haircut) are recognized in contractual maturity time buckets; haircuts are prescribed in the Securities Haircut Table</t>
  </si>
  <si>
    <t>Balance (after haircut) is recognized as outflow in week 1, maturing inflows (after haircut) are recognized in contractual maturity time buckets; haircuts are prescribed in the Securities Haircut Table</t>
  </si>
  <si>
    <t>Balance (loan value) and maturing inflows (loan value) in each period;
For collateral, collateral balance (market value) and maturing collateral outflows (market value, based on maturity of related reverse repo) in each period in the "Collateral - Reverse Repo (R.Repo) Collateral In" section</t>
  </si>
  <si>
    <t xml:space="preserve">Inflows are recognized in contractual maturity time buckets
For collateral: balance (after haircut) is recognized as inflow in week 1, maturing outflows (after haircut) are recognized in contractual maturity time buckets; haircuts are prescribed in the Securities Haircut Table, in the "Collateral - Reverse Repo (R.Repo) Collateral In" section
</t>
  </si>
  <si>
    <t xml:space="preserve">Outflows are recognized in contractual maturity time buckets
For collateral, balance (after haircut) is recognized as outflow in week 1, maturing inflows (after haircut) are recognized in contractual maturity time buckets in the "Collateral - Repo Collateral Out" section; haircuts are prescribed in the Securities Haircut Table
</t>
  </si>
  <si>
    <t xml:space="preserve">The balance is recognized as outflow in week 1.
For cash collateral, inflows are recognized in time buckets when cash pledged becomes unencumbered in the "Other Assets - Cash Collateral Pledged" section.
</t>
  </si>
  <si>
    <t>Notes:</t>
  </si>
  <si>
    <t>1.</t>
  </si>
  <si>
    <t>Month 1 equivalent run-off rates are shown for applicable deposit types only.</t>
  </si>
  <si>
    <t>2.</t>
  </si>
  <si>
    <t>Comments</t>
  </si>
  <si>
    <t>Equivalent Month 1</t>
  </si>
  <si>
    <t>(Note 1)</t>
  </si>
  <si>
    <t>Balance</t>
  </si>
  <si>
    <t>Balance and contractual outflows in each period</t>
  </si>
  <si>
    <t>CAD</t>
  </si>
  <si>
    <t>USD</t>
  </si>
  <si>
    <t>EUR</t>
  </si>
  <si>
    <t>GBP</t>
  </si>
  <si>
    <r>
      <t>Non-Agency Commercial MBS (CMBS)</t>
    </r>
    <r>
      <rPr>
        <b/>
        <sz val="10"/>
        <color rgb="FF0070C0"/>
        <rFont val="Arial"/>
        <family val="2"/>
      </rPr>
      <t xml:space="preserve"> (Note 1)</t>
    </r>
  </si>
  <si>
    <r>
      <t>Non-Agency Residential MBS (RMBS)</t>
    </r>
    <r>
      <rPr>
        <b/>
        <sz val="10"/>
        <color rgb="FF0070C0"/>
        <rFont val="Arial"/>
        <family val="2"/>
      </rPr>
      <t xml:space="preserve"> (Note 1)</t>
    </r>
  </si>
  <si>
    <t>NET CASH FLOWS (TOTAL)</t>
  </si>
  <si>
    <t>Cash Outflows from Liabilities</t>
  </si>
  <si>
    <t>Cash Inflows from Assets</t>
  </si>
  <si>
    <t>Cash Inflows/Outflows from Collateral</t>
  </si>
  <si>
    <t>Cash Outflows from Total Liabilities and Shareholders' Equity</t>
  </si>
  <si>
    <t>Total Shareholders' Equity</t>
  </si>
  <si>
    <t>No liquidity value will be attributed.</t>
  </si>
  <si>
    <t>Deposits from Affiliates</t>
  </si>
  <si>
    <t>Outflows are recognized for 75% of maturing payments in the current period, as well as all renewal periods</t>
  </si>
  <si>
    <t>Outflows are recognized for maturing payments in the current period as well as all renewal periods, based on run-off rates in LAR Chapter 4, Table 1</t>
  </si>
  <si>
    <t>Loans to Affiliates</t>
  </si>
  <si>
    <t>NET CASH FLOWS (EULA)</t>
  </si>
  <si>
    <t>NET CASH FLOWS (EXCLUDING EULA)</t>
  </si>
  <si>
    <t>3.</t>
  </si>
  <si>
    <t>Where deemed appropriate, OSFI may grant liquidity value to security categories that are currently haircut at 100%. Criteria may include such things as market condition and central bank eligibility.</t>
  </si>
  <si>
    <t xml:space="preserve">Round original term of term deposits to buckets of 30-/60-/90-/180-day/1-year/&gt;1-year; if the original term is less than 30 days, round to the 30-day term bucket; if the original term of a term deposit falls on the mid-point between original term buckets, assign it to the lower bucket. Term deposits are assumed to renew at the same tenor as the rounded original term.
Under the term deposit line with the appropriate original term bucket, report balance and maturing payment outflows in each period
</t>
  </si>
  <si>
    <t>Under the BA line with the appropriate original term bucket, report balance and maturing outflows in each period</t>
  </si>
  <si>
    <t>Non-operational commercial, corporate and wholesale demand deposits from other financial institutions are run-off at 25% each week in the first four weeks, on a non-declining balance basis.</t>
  </si>
  <si>
    <t>Low/Not Rated Government Securities</t>
  </si>
  <si>
    <t>For mortgages securitised and used to back Canada Housing Trust (CHT) swaps and sold to third parties, inflows are recognized in payment time buckets;</t>
  </si>
  <si>
    <t>For mortgages securitised and used to back Canada Housing Trust (CHT) swaps, no inflow value will be attributed;
For mortgages securitised and sold to third parties, inflows are recognized in payment time buckets</t>
  </si>
  <si>
    <t>Minimum payment inflows are recognized in payment time buckets</t>
  </si>
  <si>
    <t>Balance and inflows at latest contractual maturity date of the underlying facility</t>
  </si>
  <si>
    <t>Inflows are recognized in the latest contractual maturity time buckets of the underlying facility</t>
  </si>
  <si>
    <t>For "Non-FI/FI Issued ABCP (High rated)", only ABCPs accepted at the central banks in Canada and U.S. are eligible for the 7.5% haircut noted above.</t>
  </si>
  <si>
    <t>Demand Deposits at FIs</t>
  </si>
  <si>
    <t>Term Deposits at FIs</t>
  </si>
  <si>
    <t>Coins and Bank Notes</t>
  </si>
  <si>
    <t>LAR Reference (Chapter 4)</t>
  </si>
  <si>
    <t>For mortgages securitised and used to back Canada Housing Trust (CHT) swaps, report the balance of both balances at maturity and periodic amortization payments in this line; report periodic amortization payments in the same time bucket as the related inflows of maturing balance at maturity;
For mortgages securitised and sold to third parties, report balance and maturing inflows of balances at maturity in this line</t>
  </si>
  <si>
    <t>For mortgages securitised and used to back Canada Housing Trust (CHT) swaps, do not report payments in this line
For mortgages securitised and sold to third parties, report balance and maturing inflows of periodic amortization payments in this line</t>
  </si>
  <si>
    <t xml:space="preserve">1) Contractual periodic amortization payments are recognized as inflows in each period (please note "CONTRACTUAL" in the "Comments" column)
2) Inflows from payments for the first month will be recognized as inflows in each of the month 2-12 time buckets (please note "MONTH 1" in the "Comments" column)
</t>
  </si>
  <si>
    <t>AUD</t>
  </si>
  <si>
    <t>JPY</t>
  </si>
  <si>
    <t>Other</t>
  </si>
  <si>
    <t>FX Derivatives</t>
  </si>
  <si>
    <t>Balance and outflows of foreign currency derivatives in all other currencies in each payment period</t>
  </si>
  <si>
    <t>Deposits with FIs</t>
  </si>
  <si>
    <t>CommCorp and Wholesale Non-Operational, Uninsured (Corp, Sovereigns, central banks, PSE, MDB)</t>
  </si>
  <si>
    <t>CommCorp and Wholesale Non-Operational, Insured (Corp, Sovereigns, central banks, PSE, MDB)</t>
  </si>
  <si>
    <t>CommCorp and Wholesale Non-Operational, Uninsured (FI)</t>
  </si>
  <si>
    <t>CommCorp and Wholesale Non-Operational, Insured (FI)</t>
  </si>
  <si>
    <t>CommCorp and Wholesale Operational, Insured, within approved jurisdiction</t>
  </si>
  <si>
    <t>CommCorp and Wholesale Operational, Insured, outside of approved jurisdiction</t>
  </si>
  <si>
    <t>CommCorp and Wholesale Operational, Not Insured</t>
  </si>
  <si>
    <t>NET CUMULATIVE CASH FLOW (NCCF)</t>
  </si>
  <si>
    <t>2.7, 3.9</t>
  </si>
  <si>
    <t>For equity collateral received, inflows are recognized in line with treatments described above (Assets - Securities - Equities). Where equity collateral is returned after the time buckets specified above, the cumulative outflow (from week 1 up to the time period when the collateral is returned) is recognized in the period. For equity collateral returned, outflows are limited to the amount recognized as inflows.
For equity collateral pledged, ouflows are recognized in line with treatments described above (Assets - Securities - Equities) when equity collateral is sent to the counterparty. Where equity collateral is received after the time buckets specified in section 2.3, the cumulative inflow (from week 1 up to the time period when the collateral is returned) is recognized in the period.</t>
  </si>
  <si>
    <t>Inflows are recognized in line with treatments described above (Assets - Securities - Equities). Where equity collateral is returned after the time buckets specified above, the cumulative outflow (from week 1 up to the time period when the collateral is returned) is recognized in the period. For equity collateral returned, outflows are limited to the amount recognized as inflows.</t>
  </si>
  <si>
    <t>For equity collateral pledged, ouflows are recognized in line with treatments described above (Assets - Securities - Equities) when equity collateral is sent to the counterparty. Where equity collateral is received after the time buckets specified in section 2.3, the cumulative inflow (from week 1 up to the time period when the collateral is returned) is recognized in the period.</t>
  </si>
  <si>
    <t>Bankers' acceptances (BAs)</t>
  </si>
  <si>
    <t>Other deposits</t>
  </si>
  <si>
    <t>Bank Name</t>
  </si>
  <si>
    <t>RSB Fixed Term Deposits - managed by an Unaffiliated third-party sourced</t>
  </si>
  <si>
    <t>RSB Rate sensitive deposits directly managed by the client -  established relationship or deposit in a transactional account</t>
  </si>
  <si>
    <t>RSB Rate sensitive deposits directly managed by the client - no established relationship and not in a transactional account</t>
  </si>
  <si>
    <t>2.6, 3.7</t>
  </si>
  <si>
    <r>
      <t xml:space="preserve">RSB </t>
    </r>
    <r>
      <rPr>
        <sz val="10"/>
        <rFont val="Arial"/>
        <family val="2"/>
      </rPr>
      <t>managed by an unaffiliated third-party, demand deposits</t>
    </r>
  </si>
  <si>
    <r>
      <t xml:space="preserve">RSB </t>
    </r>
    <r>
      <rPr>
        <sz val="10"/>
        <rFont val="Arial"/>
        <family val="2"/>
      </rPr>
      <t>managed by an unaffiliated third-party, cashable term deposit</t>
    </r>
  </si>
  <si>
    <r>
      <t xml:space="preserve">RSB </t>
    </r>
    <r>
      <rPr>
        <sz val="10"/>
        <rFont val="Arial"/>
        <family val="2"/>
      </rPr>
      <t>managed by an Unaffiliated third-party sourced, fixed term (30-day) deposit</t>
    </r>
  </si>
  <si>
    <r>
      <t xml:space="preserve">RSB </t>
    </r>
    <r>
      <rPr>
        <sz val="10"/>
        <rFont val="Arial"/>
        <family val="2"/>
      </rPr>
      <t>managed by an Unaffiliated third-party sourced, fixed term (60-day) deposit</t>
    </r>
  </si>
  <si>
    <r>
      <t xml:space="preserve">RSB </t>
    </r>
    <r>
      <rPr>
        <sz val="10"/>
        <rFont val="Arial"/>
        <family val="2"/>
      </rPr>
      <t>managed by an Unaffiliated third-party sourced, fixed term (90-day) deposit</t>
    </r>
  </si>
  <si>
    <r>
      <t xml:space="preserve">RSB </t>
    </r>
    <r>
      <rPr>
        <sz val="10"/>
        <rFont val="Arial"/>
        <family val="2"/>
      </rPr>
      <t>managed by an Unaffiliated third-party sourced, fixed term (180-day) deposit</t>
    </r>
  </si>
  <si>
    <r>
      <t xml:space="preserve">RSB </t>
    </r>
    <r>
      <rPr>
        <sz val="10"/>
        <rFont val="Arial"/>
        <family val="2"/>
      </rPr>
      <t>managed by an Unaffiliated third-party sourced, fixed term (1 year) deposit</t>
    </r>
  </si>
  <si>
    <r>
      <t xml:space="preserve">RSB </t>
    </r>
    <r>
      <rPr>
        <sz val="10"/>
        <rFont val="Arial"/>
        <family val="2"/>
      </rPr>
      <t>managed by an Unaffiliated third-party sourced, fixed term (&gt;1 year) deposit</t>
    </r>
  </si>
  <si>
    <t>Non-interest Income / Expenses</t>
  </si>
  <si>
    <t>Eligible non-interest income</t>
  </si>
  <si>
    <t>Non-interest expenses</t>
  </si>
  <si>
    <t>Off-Balance Sheet Items</t>
  </si>
  <si>
    <t>Expected lending activities</t>
  </si>
  <si>
    <t>Renewals</t>
  </si>
  <si>
    <t>Contractual obligations (commitment accepted by the borrower) excl. renewals</t>
  </si>
  <si>
    <t>Pre-approvals and rate guarantees</t>
  </si>
  <si>
    <t>Other expected funding of mortgages</t>
  </si>
  <si>
    <t>Commercial Real Estate - Interim Finance (Construction loans)</t>
  </si>
  <si>
    <t>Contractual and expected outflows for deals where funding of the project has started</t>
  </si>
  <si>
    <t>Contractual and expected outflows for deals where funding of the project has not yet started</t>
  </si>
  <si>
    <t>Other contractual obligations to extend funds to clients</t>
  </si>
  <si>
    <t>Other contractual obligations to extend funds to financial institutions</t>
  </si>
  <si>
    <t>Other contractual obligations to extend funds to retail clients</t>
  </si>
  <si>
    <t>Other contractual obligations to extend funds to small business customers</t>
  </si>
  <si>
    <t>Other contractual obligations to extend funds to non-financial corporates</t>
  </si>
  <si>
    <t>Other contractual obligations to extend funds to other clients</t>
  </si>
  <si>
    <t>Other expected non-contractual cash flows related to lending activities</t>
  </si>
  <si>
    <t>Other expected non-contractual cash outflows to financial institutions</t>
  </si>
  <si>
    <t>Other expected non-contractual cash outflows to retail clients</t>
  </si>
  <si>
    <t>Other expected non-contractual cash outflows to small business customers</t>
  </si>
  <si>
    <t>Other expected non-contractual cash outflows to non-financial corporates</t>
  </si>
  <si>
    <t>Other expected non-contractual cash outflows to other clients</t>
  </si>
  <si>
    <t>Commitments</t>
  </si>
  <si>
    <t>Undrawn amounts related to credit and liquidity facilities to retail and small business customers</t>
  </si>
  <si>
    <t>HELOCs</t>
  </si>
  <si>
    <t>Credit Cards; of which to transactors</t>
  </si>
  <si>
    <t>Credit Cards; of which to non-transactors</t>
  </si>
  <si>
    <t>Other lines of credit; of which transactors</t>
  </si>
  <si>
    <t>Other lines of credit; of which uncommitted to non-transactors</t>
  </si>
  <si>
    <t>Other lines of credit; of which committed to non-transactors</t>
  </si>
  <si>
    <t xml:space="preserve">Other; of which uncommitted </t>
  </si>
  <si>
    <t xml:space="preserve">Other; of which committed </t>
  </si>
  <si>
    <t>Undrawn amounts related to committed credit facilities to other customers</t>
  </si>
  <si>
    <t xml:space="preserve">Undrawn amounts related to uncommitted credit facilities to other customers </t>
  </si>
  <si>
    <t>Undrawn amounts related to liquidity facilities to other customers</t>
  </si>
  <si>
    <t>Committed liquidity facilities to non-financial corporate clients</t>
  </si>
  <si>
    <t>Committed liquidity facilities to sovereigns, central banks, PSEs and MDBs</t>
  </si>
  <si>
    <t>Committed liquidity facilities to banks subject to prudential supervision</t>
  </si>
  <si>
    <t>Committed liquidity facilities to other financial institutions</t>
  </si>
  <si>
    <t>Committed liquidity facilities to other legal entities</t>
  </si>
  <si>
    <t>Uncommitted liquidity facilities</t>
  </si>
  <si>
    <t>Contingent funding obligations</t>
  </si>
  <si>
    <t>Trade finance-related obligations (including guarantees and letters of credit)</t>
  </si>
  <si>
    <t>Guarantees and letters of credit unrelated to trade finance obligations</t>
  </si>
  <si>
    <t>Funding guarantees</t>
  </si>
  <si>
    <t>Funding guarantees to subsidiaries</t>
  </si>
  <si>
    <t>Cash Outflows from Off-Balance Sheet Items</t>
  </si>
  <si>
    <t>Contractual and Expected outflows for deals where funding of the project has started</t>
  </si>
  <si>
    <t>Contractual and Expected outflows for deals where funding of the project has not yet started</t>
  </si>
  <si>
    <t>Draws on Commitments</t>
  </si>
  <si>
    <t xml:space="preserve">Outflow Rate </t>
  </si>
  <si>
    <t>Wholesale Term (All other counterparties, including other FIs and other legal entities)</t>
  </si>
  <si>
    <t>71, Table 2</t>
  </si>
  <si>
    <t>73, Table 2</t>
  </si>
  <si>
    <t>Memo  Items</t>
  </si>
  <si>
    <t>Undrawn amounts related to committed credit facilities to corporate clients</t>
  </si>
  <si>
    <t>Memo Items</t>
  </si>
  <si>
    <t>Cash Inflows/Outflow from Collateral</t>
  </si>
  <si>
    <t>Placeholder 1</t>
  </si>
  <si>
    <t>Placeholder 2</t>
  </si>
  <si>
    <t>Placeholder 3</t>
  </si>
  <si>
    <t>Asset Placeholders</t>
  </si>
  <si>
    <t>Liability Placeholders</t>
  </si>
  <si>
    <t>Collateral Placeholders</t>
  </si>
  <si>
    <t>Off-Balance Sheet Items Placeholders</t>
  </si>
  <si>
    <t>Memo Items Placeholders</t>
  </si>
  <si>
    <t>Undrawn amounts related to liquidity facilities to ABCPs</t>
  </si>
  <si>
    <t>Committed liquidity facilities to VIEs</t>
  </si>
  <si>
    <t>Committed liquidity facilities to ABCPs - Maturing Balance</t>
  </si>
  <si>
    <t>Committed liquidity facilities to Unissued ABCPs (reported recognizing notice periods)</t>
  </si>
  <si>
    <t>Week 1-4</t>
  </si>
  <si>
    <t>CommCorp Non-Operational Term</t>
  </si>
  <si>
    <t>Wholesale Term (Sovereigns, central banks, PSE, MDB)</t>
  </si>
  <si>
    <t>CommCorp and Wholesale Notice Deposits (original term &gt;30 days) - Operational &amp; Non-Operational</t>
  </si>
  <si>
    <t xml:space="preserve">CommCorp Notice </t>
  </si>
  <si>
    <t>Wholesale Notice (Sovereigns, central banks, PSE, MDB)</t>
  </si>
  <si>
    <t>Wholesale Notice (All other counterparties, including other FIs and other legal entities)</t>
  </si>
  <si>
    <t>CommCorp and Wholesale Notice, where withdrawal notification has been provided</t>
  </si>
  <si>
    <t>CommCorp and Wholesale Term Deposits</t>
  </si>
  <si>
    <t>CommCorp and Wholesale Notice Deposits, where withdrawal notification has been provided - Operational &amp; Non-Operational</t>
  </si>
  <si>
    <t>CommCorp and Wholesale Demand/Notice Deposits (Original Term ≤30 Days) - Non-Operational</t>
  </si>
  <si>
    <r>
      <t xml:space="preserve">CommCorp and Wholesale Demand/Notice Deposits (Original Term </t>
    </r>
    <r>
      <rPr>
        <sz val="10"/>
        <rFont val="Calibri"/>
        <family val="2"/>
      </rPr>
      <t>≤</t>
    </r>
    <r>
      <rPr>
        <sz val="10"/>
        <rFont val="Arial"/>
        <family val="2"/>
      </rPr>
      <t>30 Days) - Operational</t>
    </r>
  </si>
  <si>
    <t>CommCorp and Wholesale Demand/Notice Deposits (Original Term ≤30 Days) - Operational</t>
  </si>
  <si>
    <t>Agency MBS (Medium and Low/not rated)</t>
  </si>
  <si>
    <t>Non-Agency CMBS (Medium and Low/not rated)</t>
  </si>
  <si>
    <t>Non-Agency RMBS (Medium and Low/not rated)</t>
  </si>
  <si>
    <t>FI &amp; Non-FI Issued Corporate Bonds and Paper (Low/not rated)</t>
  </si>
  <si>
    <t>FI &amp; Non-FI Issued ABS and ABCP (Medium and Low/not rated)</t>
  </si>
  <si>
    <t>RSB managed by an unaffiliated third-party, cashable term deposit</t>
  </si>
  <si>
    <t>For high-rated (AA and above) non-agency commercial or residential mortgage-backed securities, 100% haircut has been assigned. Where deemed appropriate, OSFI may grant liquidity value to these types of securities based on market condition and other criteria which may include such things as central bank eligibility.</t>
  </si>
  <si>
    <r>
      <t>Haircuts</t>
    </r>
    <r>
      <rPr>
        <b/>
        <sz val="10"/>
        <color rgb="FF0070C0"/>
        <rFont val="Arial"/>
        <family val="2"/>
      </rPr>
      <t xml:space="preserve"> (Note 2)</t>
    </r>
  </si>
  <si>
    <r>
      <t>Non-FI Issued ABS and ABCP (High rated)</t>
    </r>
    <r>
      <rPr>
        <b/>
        <sz val="10"/>
        <color rgb="FF0070C0"/>
        <rFont val="Arial"/>
        <family val="2"/>
      </rPr>
      <t xml:space="preserve"> (Note 3)</t>
    </r>
  </si>
  <si>
    <r>
      <t>FI Issued ABS and ABCP (High rated)</t>
    </r>
    <r>
      <rPr>
        <b/>
        <sz val="10"/>
        <color rgb="FF0070C0"/>
        <rFont val="Arial"/>
        <family val="2"/>
      </rPr>
      <t xml:space="preserve"> (Note 3)</t>
    </r>
  </si>
  <si>
    <t>Committed credit facilities to sovereigns, central banks, PSEs and MDBs</t>
  </si>
  <si>
    <t>Committed credit facilities to banks subject to prudential supervision</t>
  </si>
  <si>
    <t>Committed credit facilities to other financial institutions</t>
  </si>
  <si>
    <t>Committed credit facilities to other legal entities</t>
  </si>
  <si>
    <t>Uncommitted credit facilities to non-financial corporates</t>
  </si>
  <si>
    <t>Uncommitted credit facilities to sovereigns, central banks, PSEs and MDBs</t>
  </si>
  <si>
    <t>Uncommitted credit facilities to banks subject to prudential supervision</t>
  </si>
  <si>
    <t>Uncommitted credit facilities to other financial institutions</t>
  </si>
  <si>
    <t>Uncommitted credit facilities to other legal entities</t>
  </si>
  <si>
    <t>Committed credit facilities to non-financial corporates</t>
  </si>
  <si>
    <t>RSB managed by an Unaffiliated third-party sourced, fixed term (30-day) deposit</t>
  </si>
  <si>
    <t>RSB managed by an Unaffiliated third-party sourced, fixed term (60-day) deposit</t>
  </si>
  <si>
    <t>RSB managed by an Unaffiliated third-party sourced, fixed term (90-day) deposit</t>
  </si>
  <si>
    <t>RSB managed by an Unaffiliated third-party sourced, fixed term (180-day) deposit</t>
  </si>
  <si>
    <t>RSB managed by an Unaffiliated third-party sourced, fixed term (1 year) deposit</t>
  </si>
  <si>
    <t>RSB managed by an Unaffiliated third-party sourced, fixed term (&gt;1 year) deposit</t>
  </si>
  <si>
    <t>Combined</t>
  </si>
  <si>
    <t>15-21, 23-25, 27</t>
  </si>
  <si>
    <t>Inflows are recognized in contractual maturity time buckets, however, institutions are assumed to continue to extend loans to businesses and governments, at a rate of 50% of contractual inflows.</t>
  </si>
  <si>
    <t>Minimum payment inflows are recognized in payment time buckets, however, institutions are assumed to continue to extend loans to businesses and governments, at a rate of 50% of contractual inflows.</t>
  </si>
  <si>
    <t>21, 34, 35</t>
  </si>
  <si>
    <t>RSB managed by an unaffiliated third-party, demand deposits</t>
  </si>
  <si>
    <t>40, Table 1</t>
  </si>
  <si>
    <t>39, Table 1</t>
  </si>
  <si>
    <t>41, 43</t>
  </si>
  <si>
    <t>Report all balances in Week 1 or in the earliest contractual time bucket.</t>
  </si>
  <si>
    <t>Outflows recognized in Week 1 (or earliest contractual time bucket), based on Outflow Rate specified in LAR Chapter 4, Table 2.</t>
  </si>
  <si>
    <t>67, Table 2</t>
  </si>
  <si>
    <t>3.10</t>
  </si>
  <si>
    <t>68, Table 2</t>
  </si>
  <si>
    <t>69, Table 2</t>
  </si>
  <si>
    <t>70, Table 2</t>
  </si>
  <si>
    <t>72, Table 2</t>
  </si>
  <si>
    <t>36, 46</t>
  </si>
  <si>
    <t>43, 74</t>
  </si>
  <si>
    <t>3.7, 3.9</t>
  </si>
  <si>
    <t>Forecasted cash inflows in each period.</t>
  </si>
  <si>
    <t>Forecasted cash outflows in each period.</t>
  </si>
  <si>
    <t>Balance and inflows of the CAD leg of foreign currency derivatives in each payment period</t>
  </si>
  <si>
    <t>Balance and inflows of the USD leg of foreign currency derivatives in each payment period</t>
  </si>
  <si>
    <t>Balance and inflows of the EUR leg of foreign currency derivatives in each payment period</t>
  </si>
  <si>
    <t>Balance and inflows of the GBP leg of foreign currency derivatives in each payment period</t>
  </si>
  <si>
    <t>Balance and inflows of the AUD leg of foreign currency derivatives in each payment period</t>
  </si>
  <si>
    <t>Balance and inflows of the JPY leg of foreign currency derivatives in each payment period</t>
  </si>
  <si>
    <t>Balance and inflows of foreign currency derivatives in all other currencies in each payment period</t>
  </si>
  <si>
    <t>Balance and outflows of the CAD leg of foreign currency derivatives in each payment period</t>
  </si>
  <si>
    <t>Balance and outflows of the USD leg of foreign currency derivatives in each payment period</t>
  </si>
  <si>
    <t>Balance and outflows of the EUR leg of foreign currency derivatives in each payment period</t>
  </si>
  <si>
    <t>Balance and outflows of the GBP leg of foreign currency derivatives in each payment period</t>
  </si>
  <si>
    <t>Balance and outflows of the AUD leg of foreign currency derivatives in each payment period</t>
  </si>
  <si>
    <t>Balance and outflows of the JPY leg of foreign currency derivatives in each payment period</t>
  </si>
  <si>
    <t>Institutions may choose to not differentiate transactors from non-transactors; in such case, report 0 in this field. Otherwise, report all balances in Week 1 or in the earliest contractual time bucket.</t>
  </si>
  <si>
    <t>Outflows recognized in Week 1.</t>
  </si>
  <si>
    <t>Report all balances in Week 1.</t>
  </si>
  <si>
    <t>No outflow will be recognized.</t>
  </si>
  <si>
    <t>No inflow recognized.</t>
  </si>
  <si>
    <t>Forecasted cash outflows in each period, if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</si>
</sst>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164" formatCode="_-&quot;$&quot;* #,##0.00_-;\-&quot;$&quot;* #,##0.00_-;_-&quot;$&quot;* &quot;-&quot;??_-;_-@_-"/>
    <numFmt numFmtId="165" formatCode="_-* #,##0.00_-;\-* #,##0.00_-;_-* &quot;-&quot;??_-;_-@_-"/>
    <numFmt numFmtId="166" formatCode="#,##0.0"/>
    <numFmt numFmtId="167" formatCode="0.0%"/>
    <numFmt numFmtId="168" formatCode="_-* #,##0_-;\-* #,##0_-;_-* &quot;-&quot;??_-;_-@_-"/>
    <numFmt numFmtId="169" formatCode="[$-409]mmmm\ d\,\ yyyy;@"/>
    <numFmt numFmtId="170" formatCode="mmm\ d\,\ yyyy"/>
    <numFmt numFmtId="171" formatCode="#,##0_);[Red]\(#,##0\);&quot;-&quot;"/>
    <numFmt numFmtId="172" formatCode="m/d/yy;@"/>
  </numFmts>
  <fonts count="24" x14ac:knownFonts="1">
    <font>
      <sz val="10"/>
      <name val="Arial"/>
      <family val="2"/>
    </font>
    <font>
      <sz val="11"/>
      <color theme="1"/>
      <name val="Calibri"/>
      <family val="2"/>
      <scheme val="minor"/>
    </font>
    <font>
      <sz val="11"/>
      <color theme="1"/>
      <name val="Calibri"/>
      <family val="2"/>
      <scheme val="minor"/>
    </font>
    <font>
      <sz val="10"/>
      <name val="Arial"/>
      <family val="2"/>
    </font>
    <font>
      <sz val="11"/>
      <color indexed="17"/>
      <name val="Calibri"/>
      <family val="2"/>
    </font>
    <font>
      <sz val="10"/>
      <color rgb="FFFF0000"/>
      <name val="Arial"/>
      <family val="2"/>
    </font>
    <font>
      <sz val="10"/>
      <color indexed="10"/>
      <name val="Arial"/>
      <family val="2"/>
    </font>
    <font>
      <b/>
      <sz val="10"/>
      <name val="Arial"/>
      <family val="2"/>
    </font>
    <font>
      <u/>
      <sz val="10"/>
      <color theme="10"/>
      <name val="Calibri"/>
      <family val="2"/>
    </font>
    <font>
      <sz val="10"/>
      <color theme="1"/>
      <name val="Calibri"/>
      <family val="2"/>
    </font>
    <font>
      <sz val="11"/>
      <color rgb="FF006100"/>
      <name val="Calibri"/>
      <family val="2"/>
      <scheme val="minor"/>
    </font>
    <font>
      <sz val="10"/>
      <color theme="1"/>
      <name val="Arial"/>
      <family val="2"/>
    </font>
    <font>
      <sz val="10"/>
      <color rgb="FF006100"/>
      <name val="Arial"/>
      <family val="2"/>
    </font>
    <font>
      <sz val="10"/>
      <color indexed="8"/>
      <name val="Arial"/>
      <family val="2"/>
    </font>
    <font>
      <b/>
      <sz val="16"/>
      <name val="Arial"/>
      <family val="2"/>
    </font>
    <font>
      <sz val="16"/>
      <name val="Arial"/>
      <family val="2"/>
    </font>
    <font>
      <b/>
      <sz val="10"/>
      <color rgb="FF0070C0"/>
      <name val="Arial"/>
      <family val="2"/>
    </font>
    <font>
      <b/>
      <sz val="12"/>
      <name val="Arial"/>
      <family val="2"/>
    </font>
    <font>
      <sz val="12"/>
      <name val="Arial"/>
      <family val="2"/>
    </font>
    <font>
      <b/>
      <sz val="40"/>
      <name val="Arial"/>
      <family val="2"/>
    </font>
    <font>
      <b/>
      <sz val="12"/>
      <color theme="0"/>
      <name val="Arial"/>
      <family val="2"/>
    </font>
    <font>
      <b/>
      <sz val="11"/>
      <name val="Arial"/>
      <family val="2"/>
    </font>
    <font>
      <sz val="9"/>
      <name val="Arial"/>
      <family val="2"/>
    </font>
    <font>
      <sz val="10"/>
      <name val="Calibri"/>
      <family val="2"/>
    </font>
  </fonts>
  <fills count="14">
    <fill>
      <patternFill patternType="none"/>
    </fill>
    <fill>
      <patternFill patternType="gray125"/>
    </fill>
    <fill>
      <patternFill patternType="solid">
        <fgColor indexed="42"/>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
      <patternFill patternType="solid">
        <fgColor rgb="FFC6EFCE"/>
      </patternFill>
    </fill>
    <fill>
      <patternFill patternType="solid">
        <fgColor theme="8" tint="0.7999816888943144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4.9989318521683403E-2"/>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s>
  <cellStyleXfs count="28">
    <xf numFmtId="0" fontId="0" fillId="0" borderId="0">
      <alignment horizontal="left" wrapText="1"/>
    </xf>
    <xf numFmtId="164" fontId="3" fillId="0" borderId="0" applyFont="0" applyFill="0" applyBorder="0" applyAlignment="0" applyProtection="0"/>
    <xf numFmtId="9" fontId="3" fillId="0" borderId="0" applyFont="0" applyFill="0" applyBorder="0" applyAlignment="0" applyProtection="0"/>
    <xf numFmtId="0" fontId="4" fillId="2" borderId="0" applyNumberFormat="0" applyBorder="0" applyAlignment="0" applyProtection="0"/>
    <xf numFmtId="3" fontId="6" fillId="4" borderId="3" applyFont="0" applyFill="0" applyProtection="0">
      <alignment horizontal="right"/>
    </xf>
    <xf numFmtId="0" fontId="3" fillId="5" borderId="3" applyNumberFormat="0" applyFont="0" applyBorder="0" applyAlignment="0" applyProtection="0">
      <alignment horizontal="center"/>
    </xf>
    <xf numFmtId="0" fontId="7" fillId="4" borderId="1" applyFont="0" applyBorder="0">
      <alignment horizontal="center" wrapText="1"/>
    </xf>
    <xf numFmtId="3" fontId="3" fillId="6" borderId="3" applyFont="0" applyProtection="0">
      <alignment horizontal="right"/>
    </xf>
    <xf numFmtId="0" fontId="3" fillId="6" borderId="1" applyNumberFormat="0" applyFont="0" applyBorder="0" applyAlignment="0" applyProtection="0">
      <alignment horizontal="left"/>
    </xf>
    <xf numFmtId="0" fontId="8" fillId="0" borderId="0" applyNumberFormat="0" applyFill="0" applyBorder="0" applyAlignment="0" applyProtection="0"/>
    <xf numFmtId="3" fontId="3" fillId="7" borderId="3" applyFont="0">
      <alignment horizontal="right"/>
      <protection locked="0"/>
    </xf>
    <xf numFmtId="167" fontId="3" fillId="7" borderId="5" applyFont="0">
      <alignment horizontal="right"/>
      <protection locked="0"/>
    </xf>
    <xf numFmtId="0" fontId="9" fillId="0" borderId="0"/>
    <xf numFmtId="0" fontId="2" fillId="0" borderId="0"/>
    <xf numFmtId="0" fontId="9" fillId="0" borderId="0"/>
    <xf numFmtId="3" fontId="3" fillId="4" borderId="3" applyFont="0">
      <alignment horizontal="right"/>
    </xf>
    <xf numFmtId="165" fontId="3" fillId="0" borderId="0" applyFont="0" applyFill="0" applyBorder="0" applyAlignment="0" applyProtection="0"/>
    <xf numFmtId="0" fontId="1" fillId="0" borderId="0"/>
    <xf numFmtId="0" fontId="3" fillId="0" borderId="0">
      <alignment horizontal="left" wrapText="1"/>
    </xf>
    <xf numFmtId="164" fontId="3" fillId="0" borderId="0" applyFont="0" applyFill="0" applyBorder="0" applyAlignment="0" applyProtection="0"/>
    <xf numFmtId="9" fontId="3" fillId="0" borderId="0" applyFont="0" applyFill="0" applyBorder="0" applyAlignment="0" applyProtection="0"/>
    <xf numFmtId="0" fontId="4" fillId="2" borderId="0" applyNumberFormat="0" applyBorder="0" applyAlignment="0" applyProtection="0"/>
    <xf numFmtId="0" fontId="1" fillId="0" borderId="0"/>
    <xf numFmtId="0" fontId="10" fillId="9" borderId="0" applyNumberFormat="0" applyBorder="0" applyAlignment="0" applyProtection="0"/>
    <xf numFmtId="0" fontId="11" fillId="0" borderId="0"/>
    <xf numFmtId="165" fontId="11" fillId="0" borderId="0" applyFont="0" applyFill="0" applyBorder="0" applyAlignment="0" applyProtection="0"/>
    <xf numFmtId="9" fontId="11" fillId="0" borderId="0" applyFont="0" applyFill="0" applyBorder="0" applyAlignment="0" applyProtection="0"/>
    <xf numFmtId="0" fontId="12" fillId="9" borderId="0" applyNumberFormat="0" applyBorder="0" applyAlignment="0" applyProtection="0"/>
  </cellStyleXfs>
  <cellXfs count="649">
    <xf numFmtId="0" fontId="0" fillId="0" borderId="0" xfId="0">
      <alignment horizontal="left" wrapText="1"/>
    </xf>
    <xf numFmtId="0" fontId="7" fillId="0" borderId="0" xfId="0" applyFont="1" applyFill="1" applyBorder="1" applyAlignment="1" applyProtection="1">
      <alignment vertical="top"/>
    </xf>
    <xf numFmtId="0" fontId="0" fillId="0" borderId="0" xfId="0" applyFont="1" applyFill="1" applyBorder="1" applyAlignment="1" applyProtection="1">
      <alignment vertical="top"/>
    </xf>
    <xf numFmtId="0" fontId="5" fillId="0" borderId="0" xfId="0" applyFont="1" applyFill="1" applyBorder="1" applyAlignment="1" applyProtection="1">
      <alignment vertical="top"/>
    </xf>
    <xf numFmtId="0" fontId="0" fillId="0" borderId="2" xfId="0" applyFont="1" applyFill="1" applyBorder="1" applyAlignment="1" applyProtection="1">
      <alignment vertical="top"/>
    </xf>
    <xf numFmtId="0" fontId="0" fillId="0" borderId="4" xfId="1" applyNumberFormat="1" applyFont="1" applyBorder="1" applyAlignment="1" applyProtection="1">
      <alignment horizontal="center" vertical="top" wrapText="1"/>
    </xf>
    <xf numFmtId="0" fontId="0" fillId="0" borderId="7" xfId="3" applyNumberFormat="1" applyFont="1" applyFill="1" applyBorder="1" applyAlignment="1" applyProtection="1">
      <alignment horizontal="center" vertical="top" wrapText="1"/>
    </xf>
    <xf numFmtId="0" fontId="0" fillId="0" borderId="4" xfId="3" applyNumberFormat="1" applyFont="1" applyFill="1" applyBorder="1" applyAlignment="1" applyProtection="1">
      <alignment horizontal="center" vertical="top" wrapText="1"/>
    </xf>
    <xf numFmtId="9" fontId="0" fillId="0" borderId="0" xfId="2" applyFont="1" applyFill="1" applyBorder="1" applyAlignment="1" applyProtection="1">
      <alignment horizontal="center" vertical="top"/>
    </xf>
    <xf numFmtId="0" fontId="0" fillId="0" borderId="8" xfId="0" applyFont="1" applyFill="1" applyBorder="1" applyAlignment="1" applyProtection="1">
      <alignment vertical="top"/>
    </xf>
    <xf numFmtId="166" fontId="0" fillId="0" borderId="0" xfId="0" applyNumberFormat="1" applyFont="1" applyFill="1" applyBorder="1" applyAlignment="1" applyProtection="1">
      <alignment vertical="top"/>
    </xf>
    <xf numFmtId="10" fontId="0" fillId="0" borderId="3" xfId="2" applyNumberFormat="1" applyFont="1" applyFill="1" applyBorder="1" applyAlignment="1" applyProtection="1">
      <alignment vertical="top"/>
    </xf>
    <xf numFmtId="10" fontId="0" fillId="0" borderId="1" xfId="2" applyNumberFormat="1" applyFont="1" applyFill="1" applyBorder="1" applyAlignment="1" applyProtection="1">
      <alignment vertical="top"/>
    </xf>
    <xf numFmtId="10" fontId="0" fillId="0" borderId="3" xfId="2" applyNumberFormat="1" applyFont="1" applyFill="1" applyBorder="1" applyAlignment="1" applyProtection="1">
      <alignment vertical="top" wrapText="1"/>
    </xf>
    <xf numFmtId="10" fontId="0" fillId="0" borderId="0" xfId="2" applyNumberFormat="1" applyFont="1" applyFill="1" applyBorder="1" applyAlignment="1" applyProtection="1">
      <alignment horizontal="center" vertical="top"/>
    </xf>
    <xf numFmtId="10" fontId="0" fillId="0" borderId="2" xfId="2" applyNumberFormat="1" applyFont="1" applyFill="1" applyBorder="1" applyAlignment="1" applyProtection="1">
      <alignment vertical="top"/>
    </xf>
    <xf numFmtId="10" fontId="0" fillId="0" borderId="6" xfId="2" applyNumberFormat="1" applyFont="1" applyFill="1" applyBorder="1" applyAlignment="1" applyProtection="1">
      <alignment vertical="top"/>
    </xf>
    <xf numFmtId="10" fontId="0" fillId="0" borderId="11" xfId="2" applyNumberFormat="1" applyFont="1" applyFill="1" applyBorder="1" applyAlignment="1" applyProtection="1">
      <alignment vertical="top"/>
    </xf>
    <xf numFmtId="0" fontId="0" fillId="0" borderId="17" xfId="0" applyFont="1" applyFill="1" applyBorder="1" applyAlignment="1" applyProtection="1">
      <alignment vertical="top"/>
    </xf>
    <xf numFmtId="10" fontId="0" fillId="0" borderId="18" xfId="2" applyNumberFormat="1" applyFont="1" applyFill="1" applyBorder="1" applyAlignment="1" applyProtection="1">
      <alignment horizontal="center" vertical="top"/>
    </xf>
    <xf numFmtId="0" fontId="0" fillId="0" borderId="0" xfId="0" applyFont="1" applyFill="1" applyBorder="1" applyAlignment="1" applyProtection="1">
      <alignment horizontal="center"/>
    </xf>
    <xf numFmtId="10" fontId="0" fillId="0" borderId="0" xfId="2" applyNumberFormat="1" applyFont="1" applyFill="1" applyBorder="1" applyAlignment="1" applyProtection="1">
      <alignment vertical="top"/>
    </xf>
    <xf numFmtId="10" fontId="3" fillId="0" borderId="0" xfId="2" applyNumberFormat="1" applyFont="1" applyFill="1" applyBorder="1" applyAlignment="1" applyProtection="1">
      <alignment vertical="top"/>
    </xf>
    <xf numFmtId="10" fontId="0" fillId="0" borderId="0" xfId="2" applyNumberFormat="1" applyFont="1" applyFill="1" applyBorder="1" applyAlignment="1" applyProtection="1">
      <alignment vertical="top" wrapText="1"/>
    </xf>
    <xf numFmtId="10" fontId="0" fillId="0" borderId="18" xfId="2" applyNumberFormat="1" applyFont="1" applyFill="1" applyBorder="1" applyAlignment="1" applyProtection="1">
      <alignment vertical="top"/>
    </xf>
    <xf numFmtId="9" fontId="0" fillId="0" borderId="17" xfId="2" applyFont="1" applyFill="1" applyBorder="1" applyAlignment="1" applyProtection="1">
      <alignment horizontal="center" vertical="top"/>
    </xf>
    <xf numFmtId="0" fontId="0" fillId="0" borderId="17" xfId="0" applyFont="1" applyFill="1" applyBorder="1" applyAlignment="1" applyProtection="1">
      <alignment horizontal="center"/>
    </xf>
    <xf numFmtId="0" fontId="7" fillId="0" borderId="17" xfId="0" applyFont="1" applyFill="1" applyBorder="1" applyAlignment="1" applyProtection="1">
      <alignment vertical="top"/>
    </xf>
    <xf numFmtId="0" fontId="7" fillId="0" borderId="19" xfId="0" applyFont="1" applyFill="1" applyBorder="1" applyAlignment="1" applyProtection="1">
      <alignment vertical="top"/>
    </xf>
    <xf numFmtId="0" fontId="0" fillId="0" borderId="20" xfId="0" applyFont="1" applyFill="1" applyBorder="1" applyAlignment="1" applyProtection="1">
      <alignment vertical="top"/>
    </xf>
    <xf numFmtId="0" fontId="0" fillId="0" borderId="0" xfId="0" quotePrefix="1" applyFont="1" applyFill="1" applyBorder="1" applyAlignment="1" applyProtection="1">
      <alignment horizontal="right" vertical="top"/>
    </xf>
    <xf numFmtId="10" fontId="0" fillId="11" borderId="3" xfId="2" applyNumberFormat="1" applyFont="1" applyFill="1" applyBorder="1" applyAlignment="1" applyProtection="1">
      <alignment vertical="top" wrapText="1"/>
    </xf>
    <xf numFmtId="10" fontId="0" fillId="11" borderId="3" xfId="2" applyNumberFormat="1" applyFont="1" applyFill="1" applyBorder="1" applyAlignment="1" applyProtection="1">
      <alignment vertical="top"/>
    </xf>
    <xf numFmtId="0" fontId="7" fillId="13" borderId="0" xfId="0" applyFont="1" applyFill="1" applyBorder="1" applyAlignment="1" applyProtection="1">
      <alignment vertical="top"/>
    </xf>
    <xf numFmtId="0" fontId="0" fillId="13" borderId="0" xfId="0" applyFont="1" applyFill="1" applyBorder="1" applyAlignment="1" applyProtection="1">
      <alignment vertical="top"/>
    </xf>
    <xf numFmtId="0" fontId="0" fillId="13" borderId="17" xfId="0" applyFont="1" applyFill="1" applyBorder="1" applyAlignment="1" applyProtection="1">
      <alignment vertical="top"/>
    </xf>
    <xf numFmtId="0" fontId="0" fillId="3" borderId="1" xfId="0" applyFont="1" applyFill="1" applyBorder="1" applyAlignment="1" applyProtection="1">
      <alignment vertical="top"/>
    </xf>
    <xf numFmtId="0" fontId="0" fillId="0" borderId="1" xfId="0" applyFont="1" applyFill="1" applyBorder="1" applyAlignment="1" applyProtection="1">
      <alignment vertical="top"/>
    </xf>
    <xf numFmtId="166" fontId="0" fillId="13" borderId="17" xfId="0" applyNumberFormat="1" applyFont="1" applyFill="1" applyBorder="1" applyAlignment="1" applyProtection="1">
      <alignment vertical="top"/>
    </xf>
    <xf numFmtId="0" fontId="7" fillId="13" borderId="17" xfId="0" applyFont="1" applyFill="1" applyBorder="1" applyAlignment="1" applyProtection="1">
      <alignment vertical="top"/>
    </xf>
    <xf numFmtId="0" fontId="7" fillId="13" borderId="41" xfId="0" applyFont="1" applyFill="1" applyBorder="1" applyAlignment="1" applyProtection="1">
      <alignment vertical="top"/>
    </xf>
    <xf numFmtId="0" fontId="7" fillId="0" borderId="41" xfId="0" applyFont="1" applyFill="1" applyBorder="1" applyAlignment="1" applyProtection="1">
      <alignment vertical="top"/>
    </xf>
    <xf numFmtId="171" fontId="0" fillId="13" borderId="25" xfId="0" applyNumberFormat="1" applyFont="1" applyFill="1" applyBorder="1" applyAlignment="1" applyProtection="1">
      <alignment horizontal="center" vertical="top"/>
    </xf>
    <xf numFmtId="171" fontId="0" fillId="13" borderId="0" xfId="0" applyNumberFormat="1" applyFont="1" applyFill="1" applyBorder="1" applyAlignment="1" applyProtection="1">
      <alignment horizontal="center" vertical="top"/>
    </xf>
    <xf numFmtId="171" fontId="0" fillId="13" borderId="17" xfId="2" applyNumberFormat="1" applyFont="1" applyFill="1" applyBorder="1" applyAlignment="1" applyProtection="1">
      <alignment horizontal="center" vertical="top"/>
    </xf>
    <xf numFmtId="171" fontId="0" fillId="13" borderId="0" xfId="2" applyNumberFormat="1" applyFont="1" applyFill="1" applyBorder="1" applyAlignment="1" applyProtection="1">
      <alignment horizontal="center" vertical="top"/>
    </xf>
    <xf numFmtId="171" fontId="0" fillId="13" borderId="18" xfId="0" applyNumberFormat="1" applyFont="1" applyFill="1" applyBorder="1" applyAlignment="1" applyProtection="1">
      <alignment horizontal="center" vertical="top"/>
    </xf>
    <xf numFmtId="171" fontId="0" fillId="13" borderId="0" xfId="2" applyNumberFormat="1" applyFont="1" applyFill="1" applyBorder="1" applyAlignment="1" applyProtection="1">
      <alignment horizontal="center"/>
    </xf>
    <xf numFmtId="171" fontId="0" fillId="13" borderId="0" xfId="0" applyNumberFormat="1" applyFont="1" applyFill="1" applyBorder="1" applyAlignment="1" applyProtection="1">
      <alignment horizontal="center"/>
    </xf>
    <xf numFmtId="171" fontId="0" fillId="13" borderId="18" xfId="0" applyNumberFormat="1" applyFont="1" applyFill="1" applyBorder="1" applyAlignment="1" applyProtection="1">
      <alignment horizontal="center"/>
    </xf>
    <xf numFmtId="171" fontId="0" fillId="13" borderId="0" xfId="3" applyNumberFormat="1" applyFont="1" applyFill="1" applyBorder="1" applyAlignment="1" applyProtection="1">
      <alignment horizontal="center" vertical="top"/>
    </xf>
    <xf numFmtId="171" fontId="0" fillId="13" borderId="17" xfId="3" applyNumberFormat="1" applyFont="1" applyFill="1" applyBorder="1" applyAlignment="1" applyProtection="1">
      <alignment horizontal="center" vertical="top"/>
    </xf>
    <xf numFmtId="171" fontId="0" fillId="13" borderId="18" xfId="3" applyNumberFormat="1" applyFont="1" applyFill="1" applyBorder="1" applyAlignment="1" applyProtection="1">
      <alignment horizontal="center" vertical="top"/>
    </xf>
    <xf numFmtId="171" fontId="0" fillId="13" borderId="2" xfId="3" applyNumberFormat="1" applyFont="1" applyFill="1" applyBorder="1" applyAlignment="1" applyProtection="1">
      <alignment horizontal="center" vertical="top"/>
    </xf>
    <xf numFmtId="171" fontId="0" fillId="13" borderId="27" xfId="3" applyNumberFormat="1" applyFont="1" applyFill="1" applyBorder="1" applyAlignment="1" applyProtection="1">
      <alignment horizontal="center" vertical="top"/>
    </xf>
    <xf numFmtId="171" fontId="0" fillId="13" borderId="45" xfId="3" applyNumberFormat="1" applyFont="1" applyFill="1" applyBorder="1" applyAlignment="1" applyProtection="1">
      <alignment horizontal="center" vertical="top"/>
    </xf>
    <xf numFmtId="171" fontId="0" fillId="13" borderId="25" xfId="3" applyNumberFormat="1" applyFont="1" applyFill="1" applyBorder="1" applyAlignment="1" applyProtection="1">
      <alignment horizontal="center" vertical="top"/>
    </xf>
    <xf numFmtId="171" fontId="0" fillId="13" borderId="25" xfId="1" applyNumberFormat="1" applyFont="1" applyFill="1" applyBorder="1" applyAlignment="1" applyProtection="1">
      <alignment horizontal="center" vertical="top"/>
    </xf>
    <xf numFmtId="171" fontId="0" fillId="13" borderId="17" xfId="0" applyNumberFormat="1" applyFont="1" applyFill="1" applyBorder="1" applyAlignment="1" applyProtection="1">
      <alignment horizontal="center" vertical="top"/>
    </xf>
    <xf numFmtId="171" fontId="0" fillId="0" borderId="0" xfId="0" applyNumberFormat="1" applyFont="1" applyFill="1" applyBorder="1" applyAlignment="1" applyProtection="1">
      <alignment horizontal="center" vertical="top"/>
    </xf>
    <xf numFmtId="171" fontId="0" fillId="0" borderId="0" xfId="2" applyNumberFormat="1" applyFont="1" applyFill="1" applyBorder="1" applyAlignment="1" applyProtection="1">
      <alignment horizontal="center" vertical="top"/>
    </xf>
    <xf numFmtId="0" fontId="0" fillId="0" borderId="51" xfId="1" applyNumberFormat="1" applyFont="1" applyBorder="1" applyAlignment="1" applyProtection="1">
      <alignment horizontal="center" vertical="top" wrapText="1"/>
    </xf>
    <xf numFmtId="38" fontId="0" fillId="0" borderId="55" xfId="1" applyNumberFormat="1" applyFont="1" applyBorder="1" applyAlignment="1" applyProtection="1">
      <alignment horizontal="left" vertical="top" wrapText="1"/>
    </xf>
    <xf numFmtId="38" fontId="0" fillId="0" borderId="55" xfId="3" applyNumberFormat="1" applyFont="1" applyFill="1" applyBorder="1" applyAlignment="1" applyProtection="1">
      <alignment horizontal="left" vertical="top" wrapText="1"/>
    </xf>
    <xf numFmtId="0" fontId="7" fillId="0" borderId="58" xfId="16" applyNumberFormat="1" applyFont="1" applyFill="1" applyBorder="1" applyAlignment="1" applyProtection="1">
      <alignment horizontal="center" wrapText="1"/>
    </xf>
    <xf numFmtId="0" fontId="7" fillId="0" borderId="59" xfId="16" applyNumberFormat="1" applyFont="1" applyFill="1" applyBorder="1" applyAlignment="1" applyProtection="1">
      <alignment horizontal="center" wrapText="1"/>
    </xf>
    <xf numFmtId="0" fontId="0" fillId="0" borderId="51" xfId="3" applyNumberFormat="1" applyFont="1" applyFill="1" applyBorder="1" applyAlignment="1" applyProtection="1">
      <alignment horizontal="center" vertical="top" wrapText="1"/>
    </xf>
    <xf numFmtId="38" fontId="0" fillId="0" borderId="17" xfId="3" applyNumberFormat="1" applyFont="1" applyFill="1" applyBorder="1" applyAlignment="1" applyProtection="1">
      <alignment horizontal="left" vertical="top" wrapText="1"/>
    </xf>
    <xf numFmtId="38" fontId="0" fillId="0" borderId="0" xfId="3" applyNumberFormat="1" applyFont="1" applyFill="1" applyBorder="1" applyAlignment="1" applyProtection="1">
      <alignment horizontal="left" vertical="top" wrapText="1"/>
    </xf>
    <xf numFmtId="0" fontId="0" fillId="0" borderId="0" xfId="3" applyNumberFormat="1" applyFont="1" applyFill="1" applyBorder="1" applyAlignment="1" applyProtection="1">
      <alignment horizontal="center" vertical="top" wrapText="1"/>
    </xf>
    <xf numFmtId="0" fontId="0" fillId="0" borderId="20" xfId="0" quotePrefix="1" applyFont="1" applyFill="1" applyBorder="1" applyAlignment="1" applyProtection="1">
      <alignment horizontal="right" vertical="top"/>
    </xf>
    <xf numFmtId="0" fontId="0" fillId="0" borderId="0" xfId="0" applyFont="1" applyFill="1" applyAlignment="1" applyProtection="1">
      <alignment vertical="top"/>
    </xf>
    <xf numFmtId="0" fontId="0" fillId="13" borderId="0" xfId="0" applyFont="1" applyFill="1" applyBorder="1" applyAlignment="1" applyProtection="1"/>
    <xf numFmtId="0" fontId="7" fillId="13" borderId="0" xfId="0" applyFont="1" applyFill="1" applyBorder="1" applyAlignment="1" applyProtection="1"/>
    <xf numFmtId="171" fontId="0" fillId="13" borderId="0" xfId="0" applyNumberFormat="1" applyFont="1" applyFill="1" applyBorder="1" applyAlignment="1" applyProtection="1">
      <alignment horizontal="center" vertical="top" wrapText="1"/>
    </xf>
    <xf numFmtId="171" fontId="0" fillId="13" borderId="18" xfId="0" applyNumberFormat="1" applyFont="1" applyFill="1" applyBorder="1" applyAlignment="1" applyProtection="1">
      <alignment horizontal="center" vertical="top" wrapText="1"/>
    </xf>
    <xf numFmtId="0" fontId="0" fillId="0" borderId="1" xfId="0" applyFont="1" applyFill="1" applyBorder="1" applyAlignment="1" applyProtection="1"/>
    <xf numFmtId="171" fontId="0" fillId="13" borderId="25" xfId="0" applyNumberFormat="1" applyFont="1" applyFill="1" applyBorder="1" applyAlignment="1" applyProtection="1">
      <alignment horizontal="center" vertical="top" wrapText="1"/>
    </xf>
    <xf numFmtId="171" fontId="0" fillId="13" borderId="17" xfId="0" applyNumberFormat="1" applyFont="1" applyFill="1" applyBorder="1" applyAlignment="1" applyProtection="1">
      <alignment horizontal="center" vertical="top" wrapText="1"/>
    </xf>
    <xf numFmtId="0" fontId="0" fillId="13" borderId="17" xfId="0" applyFont="1" applyFill="1" applyBorder="1" applyAlignment="1" applyProtection="1"/>
    <xf numFmtId="0" fontId="0" fillId="0" borderId="0" xfId="0" applyFont="1" applyFill="1" applyBorder="1" applyAlignment="1" applyProtection="1"/>
    <xf numFmtId="166" fontId="0" fillId="13" borderId="0" xfId="0" applyNumberFormat="1" applyFont="1" applyFill="1" applyBorder="1" applyAlignment="1" applyProtection="1"/>
    <xf numFmtId="166" fontId="0" fillId="0" borderId="1" xfId="0" applyNumberFormat="1" applyFont="1" applyFill="1" applyBorder="1" applyAlignment="1" applyProtection="1"/>
    <xf numFmtId="171" fontId="0" fillId="13" borderId="25" xfId="3" applyNumberFormat="1" applyFont="1" applyFill="1" applyBorder="1" applyAlignment="1" applyProtection="1">
      <alignment horizontal="center" vertical="top" wrapText="1"/>
    </xf>
    <xf numFmtId="0" fontId="0" fillId="0" borderId="1" xfId="0" applyFont="1" applyBorder="1" applyAlignment="1" applyProtection="1"/>
    <xf numFmtId="171" fontId="0" fillId="13" borderId="0" xfId="3" applyNumberFormat="1" applyFont="1" applyFill="1" applyBorder="1" applyAlignment="1" applyProtection="1">
      <alignment horizontal="center" vertical="top" wrapText="1"/>
    </xf>
    <xf numFmtId="0" fontId="0" fillId="13" borderId="2" xfId="0" applyFont="1" applyFill="1" applyBorder="1" applyAlignment="1" applyProtection="1">
      <alignment vertical="top"/>
    </xf>
    <xf numFmtId="0" fontId="17" fillId="13" borderId="31" xfId="0" applyFont="1" applyFill="1" applyBorder="1" applyAlignment="1" applyProtection="1">
      <alignment vertical="top"/>
    </xf>
    <xf numFmtId="0" fontId="18" fillId="13" borderId="22" xfId="0" applyFont="1" applyFill="1" applyBorder="1" applyAlignment="1" applyProtection="1">
      <alignment vertical="top"/>
    </xf>
    <xf numFmtId="171" fontId="18" fillId="13" borderId="26" xfId="3" applyNumberFormat="1" applyFont="1" applyFill="1" applyBorder="1" applyAlignment="1" applyProtection="1">
      <alignment horizontal="center" vertical="top" wrapText="1"/>
    </xf>
    <xf numFmtId="171" fontId="18" fillId="13" borderId="22" xfId="3" applyNumberFormat="1" applyFont="1" applyFill="1" applyBorder="1" applyAlignment="1" applyProtection="1">
      <alignment horizontal="center" vertical="top" wrapText="1"/>
    </xf>
    <xf numFmtId="171" fontId="18" fillId="13" borderId="31" xfId="3" applyNumberFormat="1" applyFont="1" applyFill="1" applyBorder="1" applyAlignment="1" applyProtection="1">
      <alignment horizontal="center" vertical="top"/>
    </xf>
    <xf numFmtId="171" fontId="18" fillId="13" borderId="22" xfId="3" applyNumberFormat="1" applyFont="1" applyFill="1" applyBorder="1" applyAlignment="1" applyProtection="1">
      <alignment horizontal="center" vertical="top"/>
    </xf>
    <xf numFmtId="171" fontId="18" fillId="13" borderId="39" xfId="3" applyNumberFormat="1" applyFont="1" applyFill="1" applyBorder="1" applyAlignment="1" applyProtection="1">
      <alignment horizontal="center" vertical="top"/>
    </xf>
    <xf numFmtId="171" fontId="18" fillId="13" borderId="26" xfId="3" applyNumberFormat="1" applyFont="1" applyFill="1" applyBorder="1" applyAlignment="1" applyProtection="1">
      <alignment horizontal="center" vertical="top"/>
    </xf>
    <xf numFmtId="171" fontId="18" fillId="12" borderId="24" xfId="0" applyNumberFormat="1" applyFont="1" applyFill="1" applyBorder="1" applyAlignment="1" applyProtection="1">
      <alignment horizontal="center" vertical="top"/>
    </xf>
    <xf numFmtId="171" fontId="18" fillId="12" borderId="15" xfId="0" applyNumberFormat="1" applyFont="1" applyFill="1" applyBorder="1" applyAlignment="1" applyProtection="1">
      <alignment horizontal="center" vertical="top"/>
    </xf>
    <xf numFmtId="171" fontId="18" fillId="12" borderId="14" xfId="0" applyNumberFormat="1" applyFont="1" applyFill="1" applyBorder="1" applyAlignment="1" applyProtection="1">
      <alignment horizontal="center" vertical="top"/>
    </xf>
    <xf numFmtId="171" fontId="18" fillId="12" borderId="15" xfId="2" applyNumberFormat="1" applyFont="1" applyFill="1" applyBorder="1" applyAlignment="1" applyProtection="1">
      <alignment horizontal="center" vertical="top"/>
    </xf>
    <xf numFmtId="171" fontId="18" fillId="12" borderId="16" xfId="0" applyNumberFormat="1" applyFont="1" applyFill="1" applyBorder="1" applyAlignment="1" applyProtection="1">
      <alignment horizontal="center" vertical="top"/>
    </xf>
    <xf numFmtId="171" fontId="18" fillId="13" borderId="26" xfId="0" applyNumberFormat="1" applyFont="1" applyFill="1" applyBorder="1" applyAlignment="1" applyProtection="1">
      <alignment horizontal="center" vertical="top" wrapText="1"/>
    </xf>
    <xf numFmtId="171" fontId="18" fillId="13" borderId="31" xfId="0" applyNumberFormat="1" applyFont="1" applyFill="1" applyBorder="1" applyAlignment="1" applyProtection="1">
      <alignment horizontal="center" vertical="top"/>
    </xf>
    <xf numFmtId="171" fontId="18" fillId="13" borderId="22" xfId="0" applyNumberFormat="1" applyFont="1" applyFill="1" applyBorder="1" applyAlignment="1" applyProtection="1">
      <alignment horizontal="center" vertical="top"/>
    </xf>
    <xf numFmtId="171" fontId="18" fillId="13" borderId="39" xfId="0" applyNumberFormat="1" applyFont="1" applyFill="1" applyBorder="1" applyAlignment="1" applyProtection="1">
      <alignment horizontal="center" vertical="top"/>
    </xf>
    <xf numFmtId="171" fontId="18" fillId="13" borderId="22" xfId="2" applyNumberFormat="1" applyFont="1" applyFill="1" applyBorder="1" applyAlignment="1" applyProtection="1">
      <alignment horizontal="center" vertical="top"/>
    </xf>
    <xf numFmtId="171" fontId="18" fillId="13" borderId="26" xfId="0" applyNumberFormat="1" applyFont="1" applyFill="1" applyBorder="1" applyAlignment="1" applyProtection="1">
      <alignment horizontal="center" vertical="top"/>
    </xf>
    <xf numFmtId="0" fontId="17" fillId="0" borderId="0" xfId="0" applyFont="1" applyFill="1" applyBorder="1" applyAlignment="1" applyProtection="1">
      <alignment vertical="top"/>
    </xf>
    <xf numFmtId="0" fontId="18" fillId="0" borderId="0" xfId="0" applyFont="1" applyFill="1" applyAlignment="1" applyProtection="1">
      <alignment vertical="top"/>
    </xf>
    <xf numFmtId="0" fontId="17" fillId="0" borderId="0" xfId="0" applyFont="1" applyFill="1" applyAlignment="1" applyProtection="1">
      <alignment vertical="top"/>
    </xf>
    <xf numFmtId="6" fontId="18" fillId="0" borderId="0" xfId="0" applyNumberFormat="1" applyFont="1" applyFill="1" applyBorder="1" applyAlignment="1" applyProtection="1">
      <alignment horizontal="center"/>
    </xf>
    <xf numFmtId="0" fontId="18" fillId="0" borderId="0" xfId="0" applyFont="1" applyFill="1" applyBorder="1" applyAlignment="1" applyProtection="1">
      <alignment horizontal="center"/>
    </xf>
    <xf numFmtId="0" fontId="18" fillId="0" borderId="0" xfId="0" applyFont="1" applyFill="1" applyBorder="1" applyAlignment="1" applyProtection="1">
      <alignment horizontal="left"/>
    </xf>
    <xf numFmtId="9" fontId="18" fillId="0" borderId="0" xfId="2" applyFont="1" applyFill="1" applyBorder="1" applyAlignment="1" applyProtection="1">
      <alignment horizontal="center"/>
    </xf>
    <xf numFmtId="0" fontId="18" fillId="0" borderId="0" xfId="0" applyFont="1" applyFill="1" applyBorder="1" applyAlignment="1" applyProtection="1">
      <alignment vertical="top"/>
    </xf>
    <xf numFmtId="6" fontId="18" fillId="11" borderId="24" xfId="0" applyNumberFormat="1" applyFont="1" applyFill="1" applyBorder="1" applyAlignment="1" applyProtection="1">
      <alignment horizontal="center"/>
    </xf>
    <xf numFmtId="0" fontId="17" fillId="11" borderId="34" xfId="0" applyFont="1" applyFill="1" applyBorder="1" applyAlignment="1" applyProtection="1">
      <alignment horizontal="left"/>
    </xf>
    <xf numFmtId="0" fontId="18" fillId="11" borderId="23" xfId="0" applyFont="1" applyFill="1" applyBorder="1" applyAlignment="1" applyProtection="1">
      <alignment horizontal="center"/>
    </xf>
    <xf numFmtId="0" fontId="18" fillId="11" borderId="35" xfId="0" applyFont="1" applyFill="1" applyBorder="1" applyAlignment="1" applyProtection="1">
      <alignment horizontal="center"/>
    </xf>
    <xf numFmtId="0" fontId="18" fillId="11" borderId="40" xfId="0" applyFont="1" applyFill="1" applyBorder="1" applyAlignment="1" applyProtection="1">
      <alignment horizontal="center"/>
    </xf>
    <xf numFmtId="169" fontId="17" fillId="0" borderId="0" xfId="3" applyNumberFormat="1" applyFont="1" applyFill="1" applyBorder="1" applyAlignment="1" applyProtection="1">
      <alignment horizontal="left" vertical="top"/>
    </xf>
    <xf numFmtId="168" fontId="17" fillId="11" borderId="25" xfId="16" applyNumberFormat="1" applyFont="1" applyFill="1" applyBorder="1" applyAlignment="1" applyProtection="1">
      <alignment horizontal="left" vertical="top"/>
    </xf>
    <xf numFmtId="170" fontId="17" fillId="11" borderId="17" xfId="16" applyNumberFormat="1" applyFont="1" applyFill="1" applyBorder="1" applyAlignment="1" applyProtection="1">
      <alignment horizontal="center" vertical="top" wrapText="1"/>
    </xf>
    <xf numFmtId="170" fontId="17" fillId="11" borderId="0" xfId="16" applyNumberFormat="1" applyFont="1" applyFill="1" applyBorder="1" applyAlignment="1" applyProtection="1">
      <alignment horizontal="center" vertical="top" wrapText="1"/>
    </xf>
    <xf numFmtId="170" fontId="17" fillId="11" borderId="18" xfId="16" applyNumberFormat="1" applyFont="1" applyFill="1" applyBorder="1" applyAlignment="1" applyProtection="1">
      <alignment horizontal="center" vertical="top" wrapText="1"/>
    </xf>
    <xf numFmtId="168" fontId="17" fillId="11" borderId="25" xfId="16" applyNumberFormat="1" applyFont="1" applyFill="1" applyBorder="1" applyAlignment="1" applyProtection="1">
      <alignment horizontal="center" vertical="top" wrapText="1"/>
    </xf>
    <xf numFmtId="0" fontId="17" fillId="11" borderId="32" xfId="0" applyFont="1" applyFill="1" applyBorder="1" applyAlignment="1" applyProtection="1">
      <alignment vertical="top"/>
    </xf>
    <xf numFmtId="0" fontId="18" fillId="11" borderId="33" xfId="0" applyFont="1" applyFill="1" applyBorder="1" applyAlignment="1" applyProtection="1">
      <alignment vertical="top" wrapText="1"/>
    </xf>
    <xf numFmtId="168" fontId="17" fillId="11" borderId="36" xfId="16" applyNumberFormat="1" applyFont="1" applyFill="1" applyBorder="1" applyAlignment="1" applyProtection="1">
      <alignment horizontal="center" vertical="top" wrapText="1"/>
    </xf>
    <xf numFmtId="168" fontId="17" fillId="11" borderId="6" xfId="16" applyNumberFormat="1" applyFont="1" applyFill="1" applyBorder="1" applyAlignment="1" applyProtection="1">
      <alignment horizontal="center" vertical="top" wrapText="1"/>
    </xf>
    <xf numFmtId="168" fontId="17" fillId="11" borderId="37" xfId="16" applyNumberFormat="1" applyFont="1" applyFill="1" applyBorder="1" applyAlignment="1" applyProtection="1">
      <alignment horizontal="center" vertical="top" wrapText="1"/>
    </xf>
    <xf numFmtId="168" fontId="17" fillId="11" borderId="28" xfId="16" applyNumberFormat="1" applyFont="1" applyFill="1" applyBorder="1" applyAlignment="1" applyProtection="1">
      <alignment horizontal="center" vertical="top" wrapText="1"/>
    </xf>
    <xf numFmtId="168" fontId="17" fillId="11" borderId="26" xfId="16" applyNumberFormat="1" applyFont="1" applyFill="1" applyBorder="1" applyAlignment="1" applyProtection="1">
      <alignment horizontal="center" vertical="top"/>
    </xf>
    <xf numFmtId="171" fontId="0" fillId="13" borderId="0" xfId="1" applyNumberFormat="1" applyFont="1" applyFill="1" applyBorder="1" applyAlignment="1" applyProtection="1">
      <alignment horizontal="center" vertical="top"/>
    </xf>
    <xf numFmtId="171" fontId="0" fillId="13" borderId="27" xfId="0" applyNumberFormat="1" applyFont="1" applyFill="1" applyBorder="1" applyAlignment="1" applyProtection="1">
      <alignment horizontal="center" vertical="top"/>
    </xf>
    <xf numFmtId="168" fontId="7" fillId="0" borderId="57" xfId="16" applyNumberFormat="1" applyFont="1" applyFill="1" applyBorder="1" applyAlignment="1" applyProtection="1">
      <alignment horizontal="center" wrapText="1"/>
    </xf>
    <xf numFmtId="0" fontId="0" fillId="0" borderId="0" xfId="0" applyFont="1" applyBorder="1" applyAlignment="1" applyProtection="1"/>
    <xf numFmtId="171" fontId="0" fillId="0" borderId="0" xfId="3" applyNumberFormat="1" applyFont="1" applyFill="1" applyBorder="1" applyAlignment="1" applyProtection="1">
      <alignment horizontal="center" vertical="top"/>
    </xf>
    <xf numFmtId="0" fontId="18" fillId="0" borderId="0" xfId="0" applyFont="1" applyFill="1" applyAlignment="1" applyProtection="1"/>
    <xf numFmtId="0" fontId="17" fillId="0" borderId="0" xfId="0" applyFont="1" applyFill="1" applyAlignment="1" applyProtection="1"/>
    <xf numFmtId="0" fontId="18" fillId="0" borderId="0" xfId="0" applyFont="1" applyFill="1" applyBorder="1" applyAlignment="1" applyProtection="1"/>
    <xf numFmtId="0" fontId="18" fillId="0" borderId="0" xfId="0" applyFont="1" applyFill="1" applyBorder="1" applyAlignment="1" applyProtection="1">
      <alignment vertical="top" wrapText="1"/>
    </xf>
    <xf numFmtId="0" fontId="18" fillId="12" borderId="15" xfId="0" applyFont="1" applyFill="1" applyBorder="1" applyAlignment="1" applyProtection="1">
      <alignment vertical="top"/>
    </xf>
    <xf numFmtId="38" fontId="18" fillId="12" borderId="24" xfId="0" applyNumberFormat="1" applyFont="1" applyFill="1" applyBorder="1" applyAlignment="1" applyProtection="1">
      <alignment horizontal="center" vertical="top"/>
    </xf>
    <xf numFmtId="38" fontId="18" fillId="12" borderId="14" xfId="0" applyNumberFormat="1" applyFont="1" applyFill="1" applyBorder="1" applyAlignment="1" applyProtection="1">
      <alignment horizontal="center" vertical="top"/>
    </xf>
    <xf numFmtId="38" fontId="18" fillId="12" borderId="15" xfId="0" applyNumberFormat="1" applyFont="1" applyFill="1" applyBorder="1" applyAlignment="1" applyProtection="1">
      <alignment horizontal="center" vertical="top"/>
    </xf>
    <xf numFmtId="38" fontId="18" fillId="12" borderId="16" xfId="0" applyNumberFormat="1" applyFont="1" applyFill="1" applyBorder="1" applyAlignment="1" applyProtection="1">
      <alignment horizontal="center" vertical="top"/>
    </xf>
    <xf numFmtId="38" fontId="18" fillId="12" borderId="15" xfId="2" applyNumberFormat="1" applyFont="1" applyFill="1" applyBorder="1" applyAlignment="1" applyProtection="1">
      <alignment horizontal="center" vertical="top"/>
    </xf>
    <xf numFmtId="0" fontId="18" fillId="0" borderId="0" xfId="0" applyFont="1" applyBorder="1" applyAlignment="1" applyProtection="1"/>
    <xf numFmtId="171" fontId="0" fillId="13" borderId="17" xfId="3" applyNumberFormat="1" applyFont="1" applyFill="1" applyBorder="1" applyAlignment="1" applyProtection="1">
      <alignment horizontal="center" vertical="top" wrapText="1"/>
    </xf>
    <xf numFmtId="171" fontId="0" fillId="13" borderId="18" xfId="3" applyNumberFormat="1" applyFont="1" applyFill="1" applyBorder="1" applyAlignment="1" applyProtection="1">
      <alignment horizontal="center" vertical="top" wrapText="1"/>
    </xf>
    <xf numFmtId="171" fontId="0" fillId="13" borderId="6" xfId="3" applyNumberFormat="1" applyFont="1" applyFill="1" applyBorder="1" applyAlignment="1" applyProtection="1">
      <alignment horizontal="center" vertical="top"/>
    </xf>
    <xf numFmtId="0" fontId="18" fillId="12" borderId="15" xfId="0" applyFont="1" applyFill="1" applyBorder="1" applyAlignment="1" applyProtection="1"/>
    <xf numFmtId="0" fontId="0" fillId="0" borderId="0" xfId="0" applyFont="1" applyFill="1" applyAlignment="1" applyProtection="1"/>
    <xf numFmtId="8" fontId="0" fillId="0" borderId="0" xfId="0" applyNumberFormat="1" applyFont="1" applyFill="1" applyAlignment="1" applyProtection="1"/>
    <xf numFmtId="166" fontId="0" fillId="0" borderId="0" xfId="0" applyNumberFormat="1" applyFont="1" applyFill="1" applyAlignment="1" applyProtection="1"/>
    <xf numFmtId="10" fontId="0" fillId="0" borderId="0" xfId="2" applyNumberFormat="1" applyFont="1" applyFill="1" applyBorder="1" applyAlignment="1" applyProtection="1"/>
    <xf numFmtId="0" fontId="0" fillId="0" borderId="0" xfId="0" applyFont="1" applyAlignment="1" applyProtection="1"/>
    <xf numFmtId="0" fontId="0" fillId="0" borderId="0" xfId="0" applyFont="1" applyFill="1" applyAlignment="1" applyProtection="1">
      <alignment vertical="top" wrapText="1"/>
    </xf>
    <xf numFmtId="0" fontId="18" fillId="0" borderId="0" xfId="0" applyFont="1" applyAlignment="1" applyProtection="1"/>
    <xf numFmtId="171" fontId="18" fillId="12" borderId="24" xfId="3" applyNumberFormat="1" applyFont="1" applyFill="1" applyBorder="1" applyAlignment="1" applyProtection="1">
      <alignment horizontal="center" vertical="top"/>
    </xf>
    <xf numFmtId="171" fontId="18" fillId="12" borderId="15" xfId="3" applyNumberFormat="1" applyFont="1" applyFill="1" applyBorder="1" applyAlignment="1" applyProtection="1">
      <alignment horizontal="center" vertical="top"/>
    </xf>
    <xf numFmtId="171" fontId="18" fillId="12" borderId="14" xfId="3" applyNumberFormat="1" applyFont="1" applyFill="1" applyBorder="1" applyAlignment="1" applyProtection="1">
      <alignment horizontal="center" vertical="top"/>
    </xf>
    <xf numFmtId="171" fontId="18" fillId="12" borderId="16" xfId="3" applyNumberFormat="1" applyFont="1" applyFill="1" applyBorder="1" applyAlignment="1" applyProtection="1">
      <alignment horizontal="center" vertical="top"/>
    </xf>
    <xf numFmtId="38" fontId="0" fillId="0" borderId="0" xfId="3" applyNumberFormat="1" applyFont="1" applyFill="1" applyBorder="1" applyAlignment="1" applyProtection="1">
      <alignment horizontal="center" vertical="top"/>
    </xf>
    <xf numFmtId="6" fontId="0" fillId="0" borderId="0" xfId="0" applyNumberFormat="1" applyFont="1" applyFill="1" applyAlignment="1" applyProtection="1">
      <alignment horizontal="center"/>
    </xf>
    <xf numFmtId="0" fontId="0" fillId="0" borderId="0" xfId="0" applyFont="1" applyFill="1" applyAlignment="1" applyProtection="1">
      <alignment horizontal="left"/>
    </xf>
    <xf numFmtId="9" fontId="0" fillId="0" borderId="0" xfId="2" applyFont="1" applyProtection="1"/>
    <xf numFmtId="6" fontId="0" fillId="0" borderId="0" xfId="0" applyNumberFormat="1" applyFont="1" applyFill="1" applyBorder="1" applyAlignment="1" applyProtection="1">
      <alignment horizontal="center"/>
    </xf>
    <xf numFmtId="0" fontId="0" fillId="0" borderId="0" xfId="0" applyFont="1" applyFill="1" applyBorder="1" applyAlignment="1" applyProtection="1">
      <alignment horizontal="left"/>
    </xf>
    <xf numFmtId="9" fontId="0" fillId="0" borderId="0" xfId="2" applyFont="1" applyFill="1" applyBorder="1" applyAlignment="1" applyProtection="1">
      <alignment horizontal="center"/>
    </xf>
    <xf numFmtId="0" fontId="17" fillId="11" borderId="23" xfId="0" applyFont="1" applyFill="1" applyBorder="1" applyAlignment="1" applyProtection="1">
      <alignment horizontal="left"/>
    </xf>
    <xf numFmtId="0" fontId="18" fillId="11" borderId="34" xfId="0" applyFont="1" applyFill="1" applyBorder="1" applyAlignment="1" applyProtection="1">
      <alignment horizontal="center"/>
    </xf>
    <xf numFmtId="168" fontId="17" fillId="0" borderId="0" xfId="16" applyNumberFormat="1" applyFont="1" applyFill="1" applyBorder="1" applyAlignment="1" applyProtection="1">
      <alignment horizontal="center" vertical="top" wrapText="1"/>
    </xf>
    <xf numFmtId="168" fontId="17" fillId="11" borderId="28" xfId="16" applyNumberFormat="1" applyFont="1" applyFill="1" applyBorder="1" applyAlignment="1" applyProtection="1">
      <alignment horizontal="center" vertical="top"/>
    </xf>
    <xf numFmtId="0" fontId="18" fillId="12" borderId="23" xfId="0" applyFont="1" applyFill="1" applyBorder="1" applyAlignment="1" applyProtection="1">
      <alignment vertical="top"/>
    </xf>
    <xf numFmtId="38" fontId="18" fillId="12" borderId="40" xfId="0" applyNumberFormat="1" applyFont="1" applyFill="1" applyBorder="1" applyAlignment="1" applyProtection="1">
      <alignment horizontal="center" vertical="top"/>
    </xf>
    <xf numFmtId="38" fontId="18" fillId="12" borderId="23" xfId="0" applyNumberFormat="1" applyFont="1" applyFill="1" applyBorder="1" applyAlignment="1" applyProtection="1">
      <alignment horizontal="center" vertical="top"/>
    </xf>
    <xf numFmtId="38" fontId="18" fillId="12" borderId="34" xfId="0" applyNumberFormat="1" applyFont="1" applyFill="1" applyBorder="1" applyAlignment="1" applyProtection="1">
      <alignment horizontal="center" vertical="top"/>
    </xf>
    <xf numFmtId="38" fontId="18" fillId="12" borderId="23" xfId="2" applyNumberFormat="1" applyFont="1" applyFill="1" applyBorder="1" applyAlignment="1" applyProtection="1">
      <alignment horizontal="center" vertical="top"/>
    </xf>
    <xf numFmtId="38" fontId="18" fillId="12" borderId="35" xfId="0" applyNumberFormat="1" applyFont="1" applyFill="1" applyBorder="1" applyAlignment="1" applyProtection="1">
      <alignment horizontal="center" vertical="top"/>
    </xf>
    <xf numFmtId="0" fontId="0" fillId="13" borderId="1" xfId="0" applyFont="1" applyFill="1" applyBorder="1" applyAlignment="1" applyProtection="1">
      <alignment vertical="top"/>
    </xf>
    <xf numFmtId="171" fontId="0" fillId="13" borderId="28" xfId="1" applyNumberFormat="1" applyFont="1" applyFill="1" applyBorder="1" applyAlignment="1" applyProtection="1">
      <alignment horizontal="center" vertical="top"/>
    </xf>
    <xf numFmtId="171" fontId="0" fillId="13" borderId="9" xfId="0" applyNumberFormat="1" applyFont="1" applyFill="1" applyBorder="1" applyAlignment="1" applyProtection="1">
      <alignment horizontal="center" vertical="top"/>
    </xf>
    <xf numFmtId="171" fontId="0" fillId="13" borderId="3" xfId="0" applyNumberFormat="1" applyFont="1" applyFill="1" applyBorder="1" applyAlignment="1" applyProtection="1">
      <alignment horizontal="center" vertical="top" wrapText="1"/>
    </xf>
    <xf numFmtId="171" fontId="0" fillId="13" borderId="38" xfId="0" applyNumberFormat="1" applyFont="1" applyFill="1" applyBorder="1" applyAlignment="1" applyProtection="1">
      <alignment horizontal="center" vertical="top"/>
    </xf>
    <xf numFmtId="171" fontId="0" fillId="13" borderId="3" xfId="0" applyNumberFormat="1" applyFont="1" applyFill="1" applyBorder="1" applyAlignment="1" applyProtection="1">
      <alignment horizontal="center" vertical="top"/>
    </xf>
    <xf numFmtId="171" fontId="0" fillId="13" borderId="30" xfId="0" applyNumberFormat="1" applyFont="1" applyFill="1" applyBorder="1" applyAlignment="1" applyProtection="1">
      <alignment horizontal="center" vertical="top"/>
    </xf>
    <xf numFmtId="171" fontId="0" fillId="13" borderId="3" xfId="3" applyNumberFormat="1" applyFont="1" applyFill="1" applyBorder="1" applyAlignment="1" applyProtection="1">
      <alignment horizontal="center" vertical="top"/>
    </xf>
    <xf numFmtId="171" fontId="0" fillId="13" borderId="37" xfId="3" applyNumberFormat="1" applyFont="1" applyFill="1" applyBorder="1" applyAlignment="1" applyProtection="1">
      <alignment horizontal="center" vertical="top"/>
    </xf>
    <xf numFmtId="171" fontId="0" fillId="13" borderId="28" xfId="3" applyNumberFormat="1" applyFont="1" applyFill="1" applyBorder="1" applyAlignment="1" applyProtection="1">
      <alignment horizontal="center" vertical="top"/>
    </xf>
    <xf numFmtId="0" fontId="0" fillId="13" borderId="1" xfId="0" applyFont="1" applyFill="1" applyBorder="1" applyAlignment="1" applyProtection="1"/>
    <xf numFmtId="171" fontId="0" fillId="13" borderId="27" xfId="3" applyNumberFormat="1" applyFont="1" applyFill="1" applyBorder="1" applyAlignment="1" applyProtection="1">
      <alignment horizontal="center" vertical="top" wrapText="1"/>
    </xf>
    <xf numFmtId="171" fontId="0" fillId="13" borderId="9" xfId="3" applyNumberFormat="1" applyFont="1" applyFill="1" applyBorder="1" applyAlignment="1" applyProtection="1">
      <alignment horizontal="center" vertical="top"/>
    </xf>
    <xf numFmtId="171" fontId="0" fillId="13" borderId="27" xfId="0" applyNumberFormat="1" applyFont="1" applyFill="1" applyBorder="1" applyAlignment="1" applyProtection="1">
      <alignment horizontal="center" vertical="top" wrapText="1"/>
    </xf>
    <xf numFmtId="171" fontId="0" fillId="13" borderId="9" xfId="0" applyNumberFormat="1" applyFont="1" applyFill="1" applyBorder="1" applyAlignment="1" applyProtection="1">
      <alignment horizontal="center" vertical="top" wrapText="1"/>
    </xf>
    <xf numFmtId="171" fontId="0" fillId="13" borderId="1" xfId="0" applyNumberFormat="1" applyFont="1" applyFill="1" applyBorder="1" applyAlignment="1" applyProtection="1">
      <alignment horizontal="center" vertical="top"/>
    </xf>
    <xf numFmtId="171" fontId="0" fillId="13" borderId="41" xfId="0" applyNumberFormat="1" applyFont="1" applyFill="1" applyBorder="1" applyAlignment="1" applyProtection="1">
      <alignment horizontal="center" vertical="top" wrapText="1"/>
    </xf>
    <xf numFmtId="171" fontId="0" fillId="13" borderId="68" xfId="0" applyNumberFormat="1" applyFont="1" applyFill="1" applyBorder="1" applyAlignment="1" applyProtection="1">
      <alignment horizontal="center" vertical="top"/>
    </xf>
    <xf numFmtId="171" fontId="0" fillId="13" borderId="2" xfId="0" applyNumberFormat="1" applyFont="1" applyFill="1" applyBorder="1" applyAlignment="1" applyProtection="1">
      <alignment horizontal="center" vertical="top"/>
    </xf>
    <xf numFmtId="171" fontId="0" fillId="13" borderId="41" xfId="0" applyNumberFormat="1" applyFont="1" applyFill="1" applyBorder="1" applyAlignment="1" applyProtection="1">
      <alignment horizontal="center" vertical="top"/>
    </xf>
    <xf numFmtId="171" fontId="0" fillId="13" borderId="30" xfId="0" applyNumberFormat="1" applyFont="1" applyFill="1" applyBorder="1" applyAlignment="1" applyProtection="1">
      <alignment horizontal="center" vertical="top" wrapText="1"/>
    </xf>
    <xf numFmtId="171" fontId="0" fillId="13" borderId="47" xfId="0" applyNumberFormat="1" applyFont="1" applyFill="1" applyBorder="1" applyAlignment="1" applyProtection="1">
      <alignment horizontal="center" vertical="top" wrapText="1"/>
    </xf>
    <xf numFmtId="171" fontId="0" fillId="13" borderId="5" xfId="0" applyNumberFormat="1" applyFont="1" applyFill="1" applyBorder="1" applyAlignment="1" applyProtection="1">
      <alignment horizontal="center" vertical="top"/>
    </xf>
    <xf numFmtId="171" fontId="0" fillId="13" borderId="28" xfId="0" applyNumberFormat="1" applyFont="1" applyFill="1" applyBorder="1" applyAlignment="1" applyProtection="1">
      <alignment horizontal="center" vertical="top" wrapText="1"/>
    </xf>
    <xf numFmtId="0" fontId="17" fillId="13" borderId="22" xfId="0" applyFont="1" applyFill="1" applyBorder="1" applyAlignment="1" applyProtection="1">
      <alignment vertical="top"/>
    </xf>
    <xf numFmtId="171" fontId="17" fillId="13" borderId="26" xfId="3" applyNumberFormat="1" applyFont="1" applyFill="1" applyBorder="1" applyAlignment="1" applyProtection="1">
      <alignment horizontal="center" vertical="top"/>
    </xf>
    <xf numFmtId="171" fontId="17" fillId="13" borderId="42" xfId="0" applyNumberFormat="1" applyFont="1" applyFill="1" applyBorder="1" applyAlignment="1" applyProtection="1">
      <alignment horizontal="center" vertical="top" wrapText="1"/>
    </xf>
    <xf numFmtId="171" fontId="17" fillId="13" borderId="46" xfId="0" applyNumberFormat="1" applyFont="1" applyFill="1" applyBorder="1" applyAlignment="1" applyProtection="1">
      <alignment horizontal="center" vertical="top" wrapText="1"/>
    </xf>
    <xf numFmtId="171" fontId="17" fillId="13" borderId="48" xfId="0" applyNumberFormat="1" applyFont="1" applyFill="1" applyBorder="1" applyAlignment="1" applyProtection="1">
      <alignment horizontal="center" vertical="top"/>
    </xf>
    <xf numFmtId="171" fontId="17" fillId="13" borderId="46" xfId="0" applyNumberFormat="1" applyFont="1" applyFill="1" applyBorder="1" applyAlignment="1" applyProtection="1">
      <alignment horizontal="center" vertical="top"/>
    </xf>
    <xf numFmtId="171" fontId="17" fillId="13" borderId="44" xfId="0" applyNumberFormat="1" applyFont="1" applyFill="1" applyBorder="1" applyAlignment="1" applyProtection="1">
      <alignment horizontal="center" vertical="top"/>
    </xf>
    <xf numFmtId="166" fontId="0" fillId="13" borderId="1" xfId="0" applyNumberFormat="1" applyFont="1" applyFill="1" applyBorder="1" applyAlignment="1" applyProtection="1"/>
    <xf numFmtId="171" fontId="0" fillId="13" borderId="1" xfId="3" applyNumberFormat="1" applyFont="1" applyFill="1" applyBorder="1" applyAlignment="1" applyProtection="1">
      <alignment horizontal="center" vertical="top"/>
    </xf>
    <xf numFmtId="171" fontId="0" fillId="13" borderId="38" xfId="3" applyNumberFormat="1" applyFont="1" applyFill="1" applyBorder="1" applyAlignment="1" applyProtection="1">
      <alignment horizontal="center" vertical="top"/>
    </xf>
    <xf numFmtId="171" fontId="0" fillId="13" borderId="30" xfId="3" applyNumberFormat="1" applyFont="1" applyFill="1" applyBorder="1" applyAlignment="1" applyProtection="1">
      <alignment horizontal="center" vertical="top"/>
    </xf>
    <xf numFmtId="171" fontId="0" fillId="13" borderId="38" xfId="2" applyNumberFormat="1" applyFont="1" applyFill="1" applyBorder="1" applyAlignment="1" applyProtection="1">
      <alignment horizontal="center" vertical="top"/>
    </xf>
    <xf numFmtId="171" fontId="0" fillId="13" borderId="3" xfId="2" applyNumberFormat="1" applyFont="1" applyFill="1" applyBorder="1" applyAlignment="1" applyProtection="1">
      <alignment horizontal="center" vertical="top"/>
    </xf>
    <xf numFmtId="171" fontId="0" fillId="13" borderId="9" xfId="3" applyNumberFormat="1" applyFont="1" applyFill="1" applyBorder="1" applyAlignment="1" applyProtection="1">
      <alignment horizontal="center" vertical="top" wrapText="1"/>
    </xf>
    <xf numFmtId="171" fontId="0" fillId="13" borderId="3" xfId="3" applyNumberFormat="1" applyFont="1" applyFill="1" applyBorder="1" applyAlignment="1" applyProtection="1">
      <alignment horizontal="center" vertical="top" wrapText="1"/>
    </xf>
    <xf numFmtId="171" fontId="0" fillId="13" borderId="30" xfId="3" applyNumberFormat="1" applyFont="1" applyFill="1" applyBorder="1" applyAlignment="1" applyProtection="1">
      <alignment horizontal="center" vertical="top" wrapText="1"/>
    </xf>
    <xf numFmtId="171" fontId="0" fillId="13" borderId="29" xfId="3" applyNumberFormat="1" applyFont="1" applyFill="1" applyBorder="1" applyAlignment="1" applyProtection="1">
      <alignment horizontal="center" vertical="top"/>
    </xf>
    <xf numFmtId="171" fontId="0" fillId="13" borderId="66" xfId="3" applyNumberFormat="1" applyFont="1" applyFill="1" applyBorder="1" applyAlignment="1" applyProtection="1">
      <alignment horizontal="center" vertical="top"/>
    </xf>
    <xf numFmtId="171" fontId="0" fillId="13" borderId="12" xfId="3" applyNumberFormat="1" applyFont="1" applyFill="1" applyBorder="1" applyAlignment="1" applyProtection="1">
      <alignment horizontal="center" vertical="top"/>
    </xf>
    <xf numFmtId="171" fontId="0" fillId="13" borderId="13" xfId="3" applyNumberFormat="1" applyFont="1" applyFill="1" applyBorder="1" applyAlignment="1" applyProtection="1">
      <alignment horizontal="center" vertical="top"/>
    </xf>
    <xf numFmtId="171" fontId="0" fillId="13" borderId="10" xfId="3" applyNumberFormat="1" applyFont="1" applyFill="1" applyBorder="1" applyAlignment="1" applyProtection="1">
      <alignment horizontal="center" vertical="top"/>
    </xf>
    <xf numFmtId="171" fontId="0" fillId="13" borderId="29" xfId="3" applyNumberFormat="1" applyFont="1" applyFill="1" applyBorder="1" applyAlignment="1" applyProtection="1">
      <alignment horizontal="center" vertical="top" wrapText="1"/>
    </xf>
    <xf numFmtId="171" fontId="0" fillId="13" borderId="5" xfId="3" applyNumberFormat="1" applyFont="1" applyFill="1" applyBorder="1" applyAlignment="1" applyProtection="1">
      <alignment horizontal="center" vertical="top"/>
    </xf>
    <xf numFmtId="0" fontId="7" fillId="13" borderId="2" xfId="0" applyFont="1" applyFill="1" applyBorder="1" applyAlignment="1" applyProtection="1">
      <alignment vertical="top"/>
    </xf>
    <xf numFmtId="171" fontId="7" fillId="13" borderId="27" xfId="3" applyNumberFormat="1" applyFont="1" applyFill="1" applyBorder="1" applyAlignment="1" applyProtection="1">
      <alignment horizontal="center" vertical="top"/>
    </xf>
    <xf numFmtId="171" fontId="7" fillId="13" borderId="9" xfId="0" applyNumberFormat="1" applyFont="1" applyFill="1" applyBorder="1" applyAlignment="1" applyProtection="1">
      <alignment horizontal="center" vertical="top" wrapText="1"/>
    </xf>
    <xf numFmtId="171" fontId="7" fillId="13" borderId="3" xfId="0" applyNumberFormat="1" applyFont="1" applyFill="1" applyBorder="1" applyAlignment="1" applyProtection="1">
      <alignment horizontal="center" vertical="top" wrapText="1"/>
    </xf>
    <xf numFmtId="171" fontId="7" fillId="13" borderId="38" xfId="0" applyNumberFormat="1" applyFont="1" applyFill="1" applyBorder="1" applyAlignment="1" applyProtection="1">
      <alignment horizontal="center" vertical="top"/>
    </xf>
    <xf numFmtId="171" fontId="7" fillId="13" borderId="3" xfId="0" applyNumberFormat="1" applyFont="1" applyFill="1" applyBorder="1" applyAlignment="1" applyProtection="1">
      <alignment horizontal="center" vertical="top"/>
    </xf>
    <xf numFmtId="171" fontId="7" fillId="13" borderId="30" xfId="0" applyNumberFormat="1" applyFont="1" applyFill="1" applyBorder="1" applyAlignment="1" applyProtection="1">
      <alignment horizontal="center" vertical="top"/>
    </xf>
    <xf numFmtId="171" fontId="18" fillId="12" borderId="40" xfId="3" applyNumberFormat="1" applyFont="1" applyFill="1" applyBorder="1" applyAlignment="1" applyProtection="1">
      <alignment horizontal="center" vertical="top"/>
    </xf>
    <xf numFmtId="171" fontId="18" fillId="12" borderId="23" xfId="3" applyNumberFormat="1" applyFont="1" applyFill="1" applyBorder="1" applyAlignment="1" applyProtection="1">
      <alignment horizontal="center" vertical="top"/>
    </xf>
    <xf numFmtId="171" fontId="18" fillId="12" borderId="34" xfId="3" applyNumberFormat="1" applyFont="1" applyFill="1" applyBorder="1" applyAlignment="1" applyProtection="1">
      <alignment horizontal="center" vertical="top"/>
    </xf>
    <xf numFmtId="171" fontId="18" fillId="12" borderId="35" xfId="3" applyNumberFormat="1" applyFont="1" applyFill="1" applyBorder="1" applyAlignment="1" applyProtection="1">
      <alignment horizontal="center" vertical="top"/>
    </xf>
    <xf numFmtId="171" fontId="0" fillId="13" borderId="38" xfId="0" applyNumberFormat="1" applyFont="1" applyFill="1" applyBorder="1" applyAlignment="1" applyProtection="1">
      <alignment horizontal="center" vertical="top" wrapText="1"/>
    </xf>
    <xf numFmtId="171" fontId="0" fillId="13" borderId="45" xfId="0" applyNumberFormat="1" applyFont="1" applyFill="1" applyBorder="1" applyAlignment="1" applyProtection="1">
      <alignment horizontal="center" vertical="top"/>
    </xf>
    <xf numFmtId="171" fontId="0" fillId="13" borderId="37" xfId="0" applyNumberFormat="1" applyFont="1" applyFill="1" applyBorder="1" applyAlignment="1" applyProtection="1">
      <alignment horizontal="center" vertical="top"/>
    </xf>
    <xf numFmtId="171" fontId="0" fillId="0" borderId="0" xfId="3" applyNumberFormat="1" applyFont="1" applyFill="1" applyBorder="1" applyAlignment="1" applyProtection="1">
      <alignment horizontal="center" vertical="top" wrapText="1"/>
    </xf>
    <xf numFmtId="0" fontId="17" fillId="13" borderId="14" xfId="0" applyFont="1" applyFill="1" applyBorder="1" applyAlignment="1" applyProtection="1">
      <alignment vertical="top"/>
    </xf>
    <xf numFmtId="0" fontId="18" fillId="13" borderId="15" xfId="0" applyFont="1" applyFill="1" applyBorder="1" applyAlignment="1" applyProtection="1"/>
    <xf numFmtId="0" fontId="18" fillId="13" borderId="15" xfId="0" applyFont="1" applyFill="1" applyBorder="1" applyAlignment="1" applyProtection="1">
      <alignment vertical="top"/>
    </xf>
    <xf numFmtId="171" fontId="18" fillId="13" borderId="54" xfId="3" applyNumberFormat="1" applyFont="1" applyFill="1" applyBorder="1" applyAlignment="1" applyProtection="1">
      <alignment horizontal="center" vertical="top" wrapText="1"/>
    </xf>
    <xf numFmtId="171" fontId="18" fillId="13" borderId="49" xfId="3" applyNumberFormat="1" applyFont="1" applyFill="1" applyBorder="1" applyAlignment="1" applyProtection="1">
      <alignment horizontal="center" vertical="top" wrapText="1"/>
    </xf>
    <xf numFmtId="171" fontId="18" fillId="13" borderId="50" xfId="3" applyNumberFormat="1" applyFont="1" applyFill="1" applyBorder="1" applyAlignment="1" applyProtection="1">
      <alignment horizontal="center" vertical="top" wrapText="1"/>
    </xf>
    <xf numFmtId="171" fontId="18" fillId="13" borderId="64" xfId="3" applyNumberFormat="1" applyFont="1" applyFill="1" applyBorder="1" applyAlignment="1" applyProtection="1">
      <alignment horizontal="center" vertical="top"/>
    </xf>
    <xf numFmtId="171" fontId="18" fillId="13" borderId="49" xfId="3" applyNumberFormat="1" applyFont="1" applyFill="1" applyBorder="1" applyAlignment="1" applyProtection="1">
      <alignment horizontal="center" vertical="top"/>
    </xf>
    <xf numFmtId="171" fontId="18" fillId="13" borderId="67" xfId="3" applyNumberFormat="1" applyFont="1" applyFill="1" applyBorder="1" applyAlignment="1" applyProtection="1">
      <alignment horizontal="center" vertical="top"/>
    </xf>
    <xf numFmtId="171" fontId="18" fillId="13" borderId="40" xfId="3" applyNumberFormat="1" applyFont="1" applyFill="1" applyBorder="1" applyAlignment="1" applyProtection="1">
      <alignment horizontal="center" vertical="top"/>
    </xf>
    <xf numFmtId="0" fontId="17" fillId="13" borderId="17" xfId="0" applyFont="1" applyFill="1" applyBorder="1" applyAlignment="1" applyProtection="1">
      <alignment vertical="top"/>
    </xf>
    <xf numFmtId="0" fontId="18" fillId="13" borderId="0" xfId="0" applyFont="1" applyFill="1" applyBorder="1" applyAlignment="1" applyProtection="1">
      <alignment vertical="top"/>
    </xf>
    <xf numFmtId="171" fontId="18" fillId="13" borderId="65" xfId="3" applyNumberFormat="1" applyFont="1" applyFill="1" applyBorder="1" applyAlignment="1" applyProtection="1">
      <alignment horizontal="center" vertical="top" wrapText="1"/>
    </xf>
    <xf numFmtId="171" fontId="18" fillId="13" borderId="13" xfId="3" applyNumberFormat="1" applyFont="1" applyFill="1" applyBorder="1" applyAlignment="1" applyProtection="1">
      <alignment horizontal="center" vertical="top" wrapText="1"/>
    </xf>
    <xf numFmtId="171" fontId="18" fillId="13" borderId="66" xfId="3" applyNumberFormat="1" applyFont="1" applyFill="1" applyBorder="1" applyAlignment="1" applyProtection="1">
      <alignment horizontal="center" vertical="top" wrapText="1"/>
    </xf>
    <xf numFmtId="171" fontId="18" fillId="13" borderId="12" xfId="3" applyNumberFormat="1" applyFont="1" applyFill="1" applyBorder="1" applyAlignment="1" applyProtection="1">
      <alignment horizontal="center" vertical="top"/>
    </xf>
    <xf numFmtId="171" fontId="18" fillId="13" borderId="13" xfId="3" applyNumberFormat="1" applyFont="1" applyFill="1" applyBorder="1" applyAlignment="1" applyProtection="1">
      <alignment horizontal="center" vertical="top"/>
    </xf>
    <xf numFmtId="171" fontId="18" fillId="13" borderId="10" xfId="3" applyNumberFormat="1" applyFont="1" applyFill="1" applyBorder="1" applyAlignment="1" applyProtection="1">
      <alignment horizontal="center" vertical="top"/>
    </xf>
    <xf numFmtId="171" fontId="18" fillId="13" borderId="29" xfId="3" applyNumberFormat="1" applyFont="1" applyFill="1" applyBorder="1" applyAlignment="1" applyProtection="1">
      <alignment horizontal="center" vertical="top"/>
    </xf>
    <xf numFmtId="0" fontId="17" fillId="13" borderId="41" xfId="0" applyFont="1" applyFill="1" applyBorder="1" applyAlignment="1" applyProtection="1">
      <alignment vertical="top"/>
    </xf>
    <xf numFmtId="0" fontId="18" fillId="13" borderId="2" xfId="0" applyFont="1" applyFill="1" applyBorder="1" applyAlignment="1" applyProtection="1">
      <alignment vertical="top"/>
    </xf>
    <xf numFmtId="38" fontId="18" fillId="13" borderId="17" xfId="3" applyNumberFormat="1" applyFont="1" applyFill="1" applyBorder="1" applyAlignment="1" applyProtection="1"/>
    <xf numFmtId="38" fontId="18" fillId="13" borderId="0" xfId="3" applyNumberFormat="1" applyFont="1" applyFill="1" applyBorder="1" applyAlignment="1" applyProtection="1"/>
    <xf numFmtId="38" fontId="18" fillId="13" borderId="37" xfId="3" applyNumberFormat="1" applyFont="1" applyFill="1" applyBorder="1" applyAlignment="1" applyProtection="1"/>
    <xf numFmtId="38" fontId="18" fillId="13" borderId="6" xfId="3" applyNumberFormat="1" applyFont="1" applyFill="1" applyBorder="1" applyAlignment="1" applyProtection="1"/>
    <xf numFmtId="38" fontId="18" fillId="13" borderId="28" xfId="3" applyNumberFormat="1" applyFont="1" applyFill="1" applyBorder="1" applyAlignment="1" applyProtection="1"/>
    <xf numFmtId="0" fontId="17" fillId="13" borderId="31" xfId="0" applyFont="1" applyFill="1" applyBorder="1" applyAlignment="1" applyProtection="1"/>
    <xf numFmtId="0" fontId="18" fillId="13" borderId="22" xfId="0" applyFont="1" applyFill="1" applyBorder="1" applyAlignment="1" applyProtection="1"/>
    <xf numFmtId="171" fontId="18" fillId="13" borderId="48" xfId="3" applyNumberFormat="1" applyFont="1" applyFill="1" applyBorder="1" applyAlignment="1" applyProtection="1">
      <alignment horizontal="center" vertical="top" wrapText="1"/>
    </xf>
    <xf numFmtId="171" fontId="18" fillId="13" borderId="46" xfId="3" applyNumberFormat="1" applyFont="1" applyFill="1" applyBorder="1" applyAlignment="1" applyProtection="1">
      <alignment horizontal="center" vertical="top" wrapText="1"/>
    </xf>
    <xf numFmtId="171" fontId="18" fillId="13" borderId="44" xfId="3" applyNumberFormat="1" applyFont="1" applyFill="1" applyBorder="1" applyAlignment="1" applyProtection="1">
      <alignment horizontal="center" vertical="top" wrapText="1"/>
    </xf>
    <xf numFmtId="171" fontId="18" fillId="13" borderId="42" xfId="3" applyNumberFormat="1" applyFont="1" applyFill="1" applyBorder="1" applyAlignment="1" applyProtection="1">
      <alignment horizontal="center" vertical="top"/>
    </xf>
    <xf numFmtId="171" fontId="18" fillId="13" borderId="46" xfId="3" applyNumberFormat="1" applyFont="1" applyFill="1" applyBorder="1" applyAlignment="1" applyProtection="1">
      <alignment horizontal="center" vertical="top"/>
    </xf>
    <xf numFmtId="171" fontId="18" fillId="13" borderId="43" xfId="3" applyNumberFormat="1" applyFont="1" applyFill="1" applyBorder="1" applyAlignment="1" applyProtection="1">
      <alignment horizontal="center" vertical="top"/>
    </xf>
    <xf numFmtId="0" fontId="19" fillId="8" borderId="32" xfId="0" applyFont="1" applyFill="1" applyBorder="1" applyAlignment="1" applyProtection="1"/>
    <xf numFmtId="0" fontId="7" fillId="8" borderId="33" xfId="0" applyFont="1" applyFill="1" applyBorder="1" applyAlignment="1" applyProtection="1"/>
    <xf numFmtId="0" fontId="7" fillId="8" borderId="63" xfId="0" applyFont="1" applyFill="1" applyBorder="1" applyAlignment="1" applyProtection="1"/>
    <xf numFmtId="0" fontId="7" fillId="0" borderId="0" xfId="0" applyFont="1" applyFill="1" applyBorder="1" applyAlignment="1" applyProtection="1"/>
    <xf numFmtId="0" fontId="7" fillId="0" borderId="0" xfId="0" applyFont="1" applyFill="1" applyAlignment="1" applyProtection="1"/>
    <xf numFmtId="0" fontId="0" fillId="0" borderId="0" xfId="0" applyFont="1" applyBorder="1" applyProtection="1">
      <alignment horizontal="left" wrapText="1"/>
    </xf>
    <xf numFmtId="0" fontId="0" fillId="0" borderId="0" xfId="0" applyFont="1" applyProtection="1">
      <alignment horizontal="left" wrapText="1"/>
    </xf>
    <xf numFmtId="10" fontId="0" fillId="0" borderId="0" xfId="0" applyNumberFormat="1" applyFont="1" applyBorder="1" applyProtection="1">
      <alignment horizontal="left" wrapText="1"/>
    </xf>
    <xf numFmtId="10" fontId="0" fillId="0" borderId="0" xfId="2" applyNumberFormat="1" applyFont="1" applyBorder="1" applyAlignment="1" applyProtection="1">
      <alignment horizontal="left" wrapText="1"/>
    </xf>
    <xf numFmtId="0" fontId="15" fillId="0" borderId="0" xfId="0" applyFont="1" applyBorder="1" applyProtection="1">
      <alignment horizontal="left" wrapText="1"/>
    </xf>
    <xf numFmtId="0" fontId="14" fillId="10" borderId="14" xfId="0" applyFont="1" applyFill="1" applyBorder="1" applyAlignment="1" applyProtection="1">
      <alignment vertical="top"/>
    </xf>
    <xf numFmtId="0" fontId="15" fillId="10" borderId="15" xfId="0" applyFont="1" applyFill="1" applyBorder="1" applyAlignment="1" applyProtection="1">
      <alignment vertical="top"/>
    </xf>
    <xf numFmtId="0" fontId="14" fillId="10" borderId="15" xfId="0" applyFont="1" applyFill="1" applyBorder="1" applyAlignment="1" applyProtection="1">
      <alignment vertical="top"/>
    </xf>
    <xf numFmtId="10" fontId="15" fillId="10" borderId="16" xfId="0" applyNumberFormat="1" applyFont="1" applyFill="1" applyBorder="1" applyAlignment="1" applyProtection="1">
      <alignment vertical="center" wrapText="1"/>
    </xf>
    <xf numFmtId="10" fontId="15" fillId="0" borderId="0" xfId="0" applyNumberFormat="1" applyFont="1" applyBorder="1" applyAlignment="1" applyProtection="1">
      <alignment vertical="center" wrapText="1"/>
    </xf>
    <xf numFmtId="0" fontId="14" fillId="10" borderId="14" xfId="0" applyFont="1" applyFill="1" applyBorder="1" applyAlignment="1" applyProtection="1">
      <alignment horizontal="left"/>
    </xf>
    <xf numFmtId="0" fontId="15" fillId="10" borderId="15" xfId="0" applyFont="1" applyFill="1" applyBorder="1" applyProtection="1">
      <alignment horizontal="left" wrapText="1"/>
    </xf>
    <xf numFmtId="10" fontId="15" fillId="10" borderId="15" xfId="2" applyNumberFormat="1" applyFont="1" applyFill="1" applyBorder="1" applyAlignment="1" applyProtection="1">
      <alignment horizontal="left" wrapText="1"/>
    </xf>
    <xf numFmtId="10" fontId="15" fillId="10" borderId="16" xfId="2" applyNumberFormat="1" applyFont="1" applyFill="1" applyBorder="1" applyAlignment="1" applyProtection="1">
      <alignment horizontal="left" wrapText="1"/>
    </xf>
    <xf numFmtId="10" fontId="15" fillId="0" borderId="0" xfId="2" applyNumberFormat="1" applyFont="1" applyBorder="1" applyAlignment="1" applyProtection="1">
      <alignment horizontal="left" wrapText="1"/>
    </xf>
    <xf numFmtId="0" fontId="15" fillId="10" borderId="16" xfId="0" applyFont="1" applyFill="1" applyBorder="1" applyProtection="1">
      <alignment horizontal="left" wrapText="1"/>
    </xf>
    <xf numFmtId="0" fontId="15" fillId="0" borderId="0" xfId="0" applyFont="1" applyProtection="1">
      <alignment horizontal="left" wrapText="1"/>
    </xf>
    <xf numFmtId="169" fontId="7" fillId="0" borderId="0" xfId="3" applyNumberFormat="1" applyFont="1" applyFill="1" applyBorder="1" applyAlignment="1" applyProtection="1">
      <alignment horizontal="left" vertical="top"/>
    </xf>
    <xf numFmtId="10" fontId="0" fillId="0" borderId="0" xfId="0" applyNumberFormat="1" applyFont="1" applyBorder="1" applyAlignment="1" applyProtection="1">
      <alignment vertical="center" wrapText="1"/>
    </xf>
    <xf numFmtId="10" fontId="0" fillId="0" borderId="18" xfId="0" applyNumberFormat="1" applyFont="1" applyBorder="1" applyAlignment="1" applyProtection="1">
      <alignment vertical="center" wrapText="1"/>
    </xf>
    <xf numFmtId="0" fontId="0" fillId="0" borderId="17" xfId="0" applyFont="1" applyBorder="1" applyProtection="1">
      <alignment horizontal="left" wrapText="1"/>
    </xf>
    <xf numFmtId="9" fontId="0" fillId="0" borderId="0" xfId="2" applyFont="1" applyBorder="1" applyAlignment="1" applyProtection="1">
      <alignment horizontal="center" wrapText="1"/>
    </xf>
    <xf numFmtId="0" fontId="0" fillId="0" borderId="18" xfId="0" applyFont="1" applyBorder="1" applyProtection="1">
      <alignment horizontal="left" wrapText="1"/>
    </xf>
    <xf numFmtId="0" fontId="0" fillId="0" borderId="0" xfId="0" applyFont="1" applyBorder="1" applyAlignment="1" applyProtection="1">
      <alignment horizontal="center" wrapText="1"/>
    </xf>
    <xf numFmtId="0" fontId="7" fillId="0" borderId="17" xfId="0" applyFont="1" applyFill="1" applyBorder="1" applyAlignment="1" applyProtection="1">
      <alignment horizontal="center"/>
    </xf>
    <xf numFmtId="0" fontId="0" fillId="0" borderId="0" xfId="0" applyFont="1" applyFill="1" applyBorder="1" applyAlignment="1" applyProtection="1">
      <alignment horizontal="center" wrapText="1"/>
    </xf>
    <xf numFmtId="10" fontId="0" fillId="0" borderId="18" xfId="0" applyNumberFormat="1" applyFont="1" applyFill="1" applyBorder="1" applyAlignment="1" applyProtection="1">
      <alignment horizontal="center" wrapText="1"/>
    </xf>
    <xf numFmtId="10" fontId="0" fillId="0" borderId="0" xfId="0" applyNumberFormat="1" applyFont="1" applyFill="1" applyBorder="1" applyAlignment="1" applyProtection="1">
      <alignment horizontal="center" wrapText="1"/>
    </xf>
    <xf numFmtId="0" fontId="7" fillId="0" borderId="17" xfId="0" applyFont="1" applyBorder="1" applyAlignment="1" applyProtection="1">
      <alignment horizontal="center" wrapText="1"/>
    </xf>
    <xf numFmtId="10" fontId="7" fillId="0" borderId="0" xfId="2" applyNumberFormat="1" applyFont="1" applyFill="1" applyBorder="1" applyAlignment="1" applyProtection="1">
      <alignment horizontal="center" vertical="top"/>
    </xf>
    <xf numFmtId="10" fontId="7" fillId="0" borderId="0" xfId="2" applyNumberFormat="1" applyFont="1" applyFill="1" applyBorder="1" applyAlignment="1" applyProtection="1">
      <alignment horizontal="center" vertical="top" wrapText="1"/>
    </xf>
    <xf numFmtId="10" fontId="0" fillId="0" borderId="18" xfId="2" applyNumberFormat="1" applyFont="1" applyFill="1" applyBorder="1" applyAlignment="1" applyProtection="1">
      <alignment horizontal="center"/>
    </xf>
    <xf numFmtId="10" fontId="0" fillId="0" borderId="0" xfId="2" applyNumberFormat="1" applyFont="1" applyFill="1" applyBorder="1" applyAlignment="1" applyProtection="1">
      <alignment horizontal="center"/>
    </xf>
    <xf numFmtId="10" fontId="7" fillId="0" borderId="0" xfId="2" applyNumberFormat="1" applyFont="1" applyFill="1" applyBorder="1" applyAlignment="1" applyProtection="1">
      <alignment horizontal="center"/>
    </xf>
    <xf numFmtId="0" fontId="0" fillId="0" borderId="18" xfId="0" applyFont="1" applyBorder="1" applyAlignment="1" applyProtection="1">
      <alignment horizontal="center" wrapText="1"/>
    </xf>
    <xf numFmtId="0" fontId="0" fillId="0" borderId="0" xfId="0" applyFont="1" applyAlignment="1" applyProtection="1">
      <alignment horizontal="center" wrapText="1"/>
    </xf>
    <xf numFmtId="10" fontId="16" fillId="0" borderId="6" xfId="2" applyNumberFormat="1" applyFont="1" applyFill="1" applyBorder="1" applyAlignment="1" applyProtection="1">
      <alignment horizontal="center" vertical="top"/>
    </xf>
    <xf numFmtId="10" fontId="0" fillId="0" borderId="18" xfId="2" applyNumberFormat="1" applyFont="1" applyBorder="1" applyAlignment="1" applyProtection="1">
      <alignment horizontal="left" wrapText="1"/>
    </xf>
    <xf numFmtId="0" fontId="0" fillId="0" borderId="20" xfId="0" applyFont="1" applyBorder="1" applyProtection="1">
      <alignment horizontal="left" wrapText="1"/>
    </xf>
    <xf numFmtId="0" fontId="0" fillId="0" borderId="22" xfId="0" applyFont="1" applyBorder="1" applyProtection="1">
      <alignment horizontal="left" wrapText="1"/>
    </xf>
    <xf numFmtId="0" fontId="0" fillId="0" borderId="21" xfId="0" applyFont="1" applyBorder="1" applyProtection="1">
      <alignment horizontal="left" wrapText="1"/>
    </xf>
    <xf numFmtId="0" fontId="0" fillId="0" borderId="0" xfId="0" applyFont="1" applyBorder="1" applyAlignment="1" applyProtection="1">
      <alignment vertical="top"/>
    </xf>
    <xf numFmtId="10" fontId="0" fillId="0" borderId="11" xfId="2" applyNumberFormat="1" applyFont="1" applyBorder="1" applyAlignment="1" applyProtection="1">
      <alignment horizontal="left" wrapText="1"/>
    </xf>
    <xf numFmtId="0" fontId="13" fillId="0" borderId="0" xfId="0" applyFont="1" applyFill="1" applyBorder="1" applyAlignment="1" applyProtection="1">
      <alignment vertical="top"/>
    </xf>
    <xf numFmtId="10" fontId="0" fillId="0" borderId="0" xfId="2" applyNumberFormat="1" applyFont="1" applyFill="1" applyBorder="1" applyAlignment="1" applyProtection="1">
      <alignment vertical="center"/>
    </xf>
    <xf numFmtId="0" fontId="16" fillId="0" borderId="0" xfId="0" applyFont="1" applyBorder="1" applyAlignment="1" applyProtection="1">
      <alignment vertical="top"/>
    </xf>
    <xf numFmtId="0" fontId="0" fillId="0" borderId="0" xfId="0" applyFont="1" applyBorder="1" applyAlignment="1" applyProtection="1">
      <alignment horizontal="left"/>
    </xf>
    <xf numFmtId="10" fontId="0" fillId="0" borderId="0" xfId="2" applyNumberFormat="1" applyFont="1" applyBorder="1" applyAlignment="1" applyProtection="1">
      <alignment horizontal="left"/>
    </xf>
    <xf numFmtId="10" fontId="0" fillId="0" borderId="18" xfId="2" applyNumberFormat="1" applyFont="1" applyBorder="1" applyAlignment="1" applyProtection="1">
      <alignment horizontal="left"/>
    </xf>
    <xf numFmtId="0" fontId="0" fillId="0" borderId="17" xfId="0" applyFont="1" applyBorder="1" applyAlignment="1" applyProtection="1">
      <alignment horizontal="left"/>
    </xf>
    <xf numFmtId="10" fontId="0" fillId="0" borderId="0" xfId="0" applyNumberFormat="1" applyFont="1" applyBorder="1" applyAlignment="1" applyProtection="1">
      <alignment horizontal="left"/>
    </xf>
    <xf numFmtId="10" fontId="0" fillId="0" borderId="18" xfId="0" applyNumberFormat="1" applyFont="1" applyBorder="1" applyAlignment="1" applyProtection="1">
      <alignment horizontal="left"/>
    </xf>
    <xf numFmtId="0" fontId="0" fillId="0" borderId="0" xfId="0" applyFont="1" applyAlignment="1" applyProtection="1">
      <alignment horizontal="left"/>
    </xf>
    <xf numFmtId="0" fontId="16" fillId="0" borderId="0" xfId="0" applyFont="1" applyBorder="1" applyAlignment="1" applyProtection="1">
      <alignment horizontal="left"/>
    </xf>
    <xf numFmtId="0" fontId="0" fillId="0" borderId="0" xfId="0" quotePrefix="1" applyFont="1" applyBorder="1" applyAlignment="1" applyProtection="1">
      <alignment horizontal="right"/>
    </xf>
    <xf numFmtId="0" fontId="0" fillId="0" borderId="0" xfId="0" applyFont="1" applyBorder="1" applyAlignment="1" applyProtection="1">
      <alignment horizontal="right"/>
    </xf>
    <xf numFmtId="0" fontId="0" fillId="0" borderId="19" xfId="0" applyFont="1" applyBorder="1" applyAlignment="1" applyProtection="1">
      <alignment horizontal="left"/>
    </xf>
    <xf numFmtId="0" fontId="0" fillId="0" borderId="20" xfId="0" applyFont="1" applyBorder="1" applyAlignment="1" applyProtection="1">
      <alignment horizontal="left"/>
    </xf>
    <xf numFmtId="10" fontId="0" fillId="0" borderId="20" xfId="2" applyNumberFormat="1" applyFont="1" applyBorder="1" applyAlignment="1" applyProtection="1">
      <alignment horizontal="left"/>
    </xf>
    <xf numFmtId="10" fontId="0" fillId="0" borderId="21" xfId="2" applyNumberFormat="1" applyFont="1" applyBorder="1" applyAlignment="1" applyProtection="1">
      <alignment horizontal="left"/>
    </xf>
    <xf numFmtId="10" fontId="0" fillId="0" borderId="21" xfId="0" applyNumberFormat="1" applyFont="1" applyBorder="1" applyAlignment="1" applyProtection="1">
      <alignment horizontal="left"/>
    </xf>
    <xf numFmtId="38" fontId="0" fillId="0" borderId="56" xfId="3" applyNumberFormat="1" applyFont="1" applyFill="1" applyBorder="1" applyAlignment="1" applyProtection="1">
      <alignment horizontal="left" vertical="top" wrapText="1"/>
    </xf>
    <xf numFmtId="0" fontId="0" fillId="0" borderId="52" xfId="3" applyNumberFormat="1" applyFont="1" applyFill="1" applyBorder="1" applyAlignment="1" applyProtection="1">
      <alignment horizontal="center" vertical="top" wrapText="1"/>
    </xf>
    <xf numFmtId="0" fontId="0" fillId="0" borderId="53" xfId="3" applyNumberFormat="1" applyFont="1" applyFill="1" applyBorder="1" applyAlignment="1" applyProtection="1">
      <alignment horizontal="center" vertical="top" wrapText="1"/>
    </xf>
    <xf numFmtId="38" fontId="0" fillId="0" borderId="62" xfId="3" applyNumberFormat="1" applyFont="1" applyFill="1" applyBorder="1" applyAlignment="1" applyProtection="1">
      <alignment horizontal="left" vertical="top" wrapText="1"/>
    </xf>
    <xf numFmtId="0" fontId="0" fillId="0" borderId="60" xfId="3" applyNumberFormat="1" applyFont="1" applyFill="1" applyBorder="1" applyAlignment="1" applyProtection="1">
      <alignment horizontal="center" vertical="top" wrapText="1"/>
    </xf>
    <xf numFmtId="0" fontId="0" fillId="0" borderId="61" xfId="3" applyNumberFormat="1" applyFont="1" applyFill="1" applyBorder="1" applyAlignment="1" applyProtection="1">
      <alignment horizontal="center" vertical="top" wrapText="1"/>
    </xf>
    <xf numFmtId="167" fontId="0" fillId="0" borderId="0" xfId="0" applyNumberFormat="1" applyFont="1" applyProtection="1">
      <alignment horizontal="left" wrapText="1"/>
    </xf>
    <xf numFmtId="167" fontId="15" fillId="10" borderId="15" xfId="0" applyNumberFormat="1" applyFont="1" applyFill="1" applyBorder="1" applyAlignment="1" applyProtection="1">
      <alignment vertical="center" wrapText="1"/>
    </xf>
    <xf numFmtId="167" fontId="0" fillId="0" borderId="0" xfId="0" applyNumberFormat="1" applyFont="1" applyBorder="1" applyAlignment="1" applyProtection="1">
      <alignment vertical="center" wrapText="1"/>
    </xf>
    <xf numFmtId="167" fontId="0" fillId="0" borderId="0" xfId="2" applyNumberFormat="1" applyFont="1" applyFill="1" applyBorder="1" applyAlignment="1" applyProtection="1">
      <alignment horizontal="center" vertical="top"/>
    </xf>
    <xf numFmtId="167" fontId="0" fillId="0" borderId="11" xfId="2" applyNumberFormat="1" applyFont="1" applyFill="1" applyBorder="1" applyAlignment="1" applyProtection="1">
      <alignment horizontal="center" vertical="top"/>
    </xf>
    <xf numFmtId="167" fontId="0" fillId="0" borderId="13" xfId="2" applyNumberFormat="1" applyFont="1" applyFill="1" applyBorder="1" applyAlignment="1" applyProtection="1">
      <alignment horizontal="center" vertical="top"/>
    </xf>
    <xf numFmtId="167" fontId="0" fillId="0" borderId="3" xfId="2" applyNumberFormat="1" applyFont="1" applyFill="1" applyBorder="1" applyAlignment="1" applyProtection="1">
      <alignment horizontal="center" vertical="top"/>
    </xf>
    <xf numFmtId="167" fontId="0" fillId="0" borderId="2" xfId="2" applyNumberFormat="1" applyFont="1" applyFill="1" applyBorder="1" applyAlignment="1" applyProtection="1">
      <alignment horizontal="center" vertical="top"/>
    </xf>
    <xf numFmtId="167" fontId="0" fillId="0" borderId="6" xfId="2" applyNumberFormat="1" applyFont="1" applyFill="1" applyBorder="1" applyAlignment="1" applyProtection="1">
      <alignment horizontal="center" vertical="top"/>
    </xf>
    <xf numFmtId="167" fontId="0" fillId="0" borderId="0" xfId="0" applyNumberFormat="1" applyFont="1" applyBorder="1" applyAlignment="1" applyProtection="1">
      <alignment horizontal="left"/>
    </xf>
    <xf numFmtId="167" fontId="0" fillId="0" borderId="20" xfId="0" applyNumberFormat="1" applyFont="1" applyBorder="1" applyAlignment="1" applyProtection="1">
      <alignment horizontal="left"/>
    </xf>
    <xf numFmtId="0" fontId="16" fillId="0" borderId="0" xfId="0" applyFont="1" applyFill="1" applyBorder="1" applyAlignment="1" applyProtection="1">
      <alignment horizontal="right" vertical="top"/>
    </xf>
    <xf numFmtId="0" fontId="7" fillId="8" borderId="0" xfId="0" applyFont="1" applyFill="1" applyAlignment="1" applyProtection="1"/>
    <xf numFmtId="0" fontId="0" fillId="8" borderId="0" xfId="0" applyFont="1" applyFill="1" applyAlignment="1" applyProtection="1"/>
    <xf numFmtId="0" fontId="18" fillId="8" borderId="0" xfId="0" applyFont="1" applyFill="1" applyAlignment="1" applyProtection="1"/>
    <xf numFmtId="0" fontId="18" fillId="8" borderId="0" xfId="0" applyFont="1" applyFill="1" applyBorder="1" applyAlignment="1" applyProtection="1"/>
    <xf numFmtId="0" fontId="18" fillId="8" borderId="0" xfId="0" applyFont="1" applyFill="1" applyBorder="1" applyAlignment="1" applyProtection="1">
      <alignment vertical="top" wrapText="1"/>
    </xf>
    <xf numFmtId="0" fontId="0" fillId="8" borderId="0" xfId="0" applyFont="1" applyFill="1" applyBorder="1" applyAlignment="1" applyProtection="1"/>
    <xf numFmtId="0" fontId="0" fillId="8" borderId="18" xfId="0" applyFont="1" applyFill="1" applyBorder="1" applyAlignment="1" applyProtection="1"/>
    <xf numFmtId="0" fontId="20" fillId="12" borderId="14" xfId="0" applyFont="1" applyFill="1" applyBorder="1" applyAlignment="1" applyProtection="1">
      <alignment vertical="top"/>
    </xf>
    <xf numFmtId="0" fontId="20" fillId="12" borderId="34" xfId="0" applyFont="1" applyFill="1" applyBorder="1" applyAlignment="1" applyProtection="1">
      <alignment vertical="top"/>
    </xf>
    <xf numFmtId="0" fontId="0" fillId="3" borderId="0" xfId="0" applyFill="1" applyAlignment="1"/>
    <xf numFmtId="0" fontId="0" fillId="0" borderId="0" xfId="0" applyAlignment="1"/>
    <xf numFmtId="0" fontId="18" fillId="13" borderId="11" xfId="0" applyFont="1" applyFill="1" applyBorder="1" applyAlignment="1" applyProtection="1">
      <alignment vertical="top"/>
    </xf>
    <xf numFmtId="171" fontId="18" fillId="13" borderId="45" xfId="3" applyNumberFormat="1" applyFont="1" applyFill="1" applyBorder="1" applyAlignment="1" applyProtection="1">
      <alignment horizontal="center" vertical="top"/>
    </xf>
    <xf numFmtId="38" fontId="18" fillId="13" borderId="45" xfId="3" applyNumberFormat="1" applyFont="1" applyFill="1" applyBorder="1" applyAlignment="1" applyProtection="1"/>
    <xf numFmtId="171" fontId="18" fillId="13" borderId="16" xfId="3" applyNumberFormat="1" applyFont="1" applyFill="1" applyBorder="1" applyAlignment="1" applyProtection="1">
      <alignment horizontal="center" vertical="top"/>
    </xf>
    <xf numFmtId="171" fontId="18" fillId="13" borderId="21" xfId="3" applyNumberFormat="1" applyFont="1" applyFill="1" applyBorder="1" applyAlignment="1" applyProtection="1">
      <alignment horizontal="center" vertical="top"/>
    </xf>
    <xf numFmtId="0" fontId="0" fillId="3" borderId="4" xfId="1" applyNumberFormat="1" applyFont="1" applyFill="1" applyBorder="1" applyAlignment="1" applyProtection="1">
      <alignment horizontal="center" vertical="top" wrapText="1"/>
    </xf>
    <xf numFmtId="0" fontId="0" fillId="3" borderId="51" xfId="1" applyNumberFormat="1" applyFont="1" applyFill="1" applyBorder="1" applyAlignment="1" applyProtection="1">
      <alignment horizontal="center" vertical="top" wrapText="1"/>
    </xf>
    <xf numFmtId="168" fontId="7" fillId="3" borderId="58" xfId="16" applyNumberFormat="1" applyFont="1" applyFill="1" applyBorder="1" applyAlignment="1" applyProtection="1">
      <alignment horizontal="center" wrapText="1"/>
    </xf>
    <xf numFmtId="171" fontId="0" fillId="0" borderId="27" xfId="1" applyNumberFormat="1" applyFont="1" applyBorder="1" applyAlignment="1" applyProtection="1">
      <alignment horizontal="center" vertical="top"/>
      <protection locked="0"/>
    </xf>
    <xf numFmtId="171" fontId="0" fillId="0" borderId="28" xfId="1" applyNumberFormat="1" applyFont="1" applyBorder="1" applyAlignment="1" applyProtection="1">
      <alignment horizontal="center" vertical="top"/>
      <protection locked="0"/>
    </xf>
    <xf numFmtId="171" fontId="0" fillId="0" borderId="27" xfId="0" applyNumberFormat="1" applyFont="1" applyFill="1" applyBorder="1" applyAlignment="1" applyProtection="1">
      <alignment horizontal="center" vertical="top" wrapText="1"/>
      <protection locked="0"/>
    </xf>
    <xf numFmtId="171" fontId="0" fillId="0" borderId="27" xfId="3" applyNumberFormat="1" applyFont="1" applyFill="1" applyBorder="1" applyAlignment="1" applyProtection="1">
      <alignment horizontal="center" vertical="top" wrapText="1"/>
      <protection locked="0"/>
    </xf>
    <xf numFmtId="171" fontId="0" fillId="0" borderId="38" xfId="1" applyNumberFormat="1" applyFont="1" applyBorder="1" applyAlignment="1" applyProtection="1">
      <alignment horizontal="center" vertical="top"/>
      <protection locked="0"/>
    </xf>
    <xf numFmtId="171" fontId="0" fillId="0" borderId="3" xfId="1" applyNumberFormat="1" applyFont="1" applyBorder="1" applyAlignment="1" applyProtection="1">
      <alignment horizontal="center" vertical="top"/>
      <protection locked="0"/>
    </xf>
    <xf numFmtId="171" fontId="0" fillId="0" borderId="30" xfId="1" applyNumberFormat="1" applyFont="1" applyBorder="1" applyAlignment="1" applyProtection="1">
      <alignment horizontal="center" vertical="top"/>
      <protection locked="0"/>
    </xf>
    <xf numFmtId="171" fontId="0" fillId="0" borderId="9" xfId="1" applyNumberFormat="1" applyFont="1" applyBorder="1" applyAlignment="1" applyProtection="1">
      <alignment horizontal="center" vertical="top"/>
      <protection locked="0"/>
    </xf>
    <xf numFmtId="171" fontId="0" fillId="0" borderId="1" xfId="1" applyNumberFormat="1" applyFont="1" applyBorder="1" applyAlignment="1" applyProtection="1">
      <alignment horizontal="center" vertical="top"/>
      <protection locked="0"/>
    </xf>
    <xf numFmtId="171" fontId="0" fillId="0" borderId="2" xfId="1" applyNumberFormat="1" applyFont="1" applyBorder="1" applyAlignment="1" applyProtection="1">
      <alignment horizontal="center" vertical="top"/>
      <protection locked="0"/>
    </xf>
    <xf numFmtId="171" fontId="0" fillId="0" borderId="5" xfId="1" applyNumberFormat="1" applyFont="1" applyBorder="1" applyAlignment="1" applyProtection="1">
      <alignment horizontal="center" vertical="top"/>
      <protection locked="0"/>
    </xf>
    <xf numFmtId="171" fontId="0" fillId="0" borderId="38" xfId="0" applyNumberFormat="1" applyFont="1" applyFill="1" applyBorder="1" applyAlignment="1" applyProtection="1">
      <alignment horizontal="center" vertical="top" wrapText="1"/>
      <protection locked="0"/>
    </xf>
    <xf numFmtId="171" fontId="0" fillId="0" borderId="3" xfId="0" applyNumberFormat="1" applyFont="1" applyFill="1" applyBorder="1" applyAlignment="1" applyProtection="1">
      <alignment horizontal="center" vertical="top" wrapText="1"/>
      <protection locked="0"/>
    </xf>
    <xf numFmtId="171" fontId="0" fillId="0" borderId="30" xfId="0" applyNumberFormat="1" applyFont="1" applyFill="1" applyBorder="1" applyAlignment="1" applyProtection="1">
      <alignment horizontal="center" vertical="top" wrapText="1"/>
      <protection locked="0"/>
    </xf>
    <xf numFmtId="171" fontId="0" fillId="0" borderId="45" xfId="0" applyNumberFormat="1" applyFont="1" applyFill="1" applyBorder="1" applyAlignment="1" applyProtection="1">
      <alignment horizontal="center" vertical="top" wrapText="1"/>
      <protection locked="0"/>
    </xf>
    <xf numFmtId="171" fontId="0" fillId="0" borderId="5" xfId="0" applyNumberFormat="1" applyFont="1" applyFill="1" applyBorder="1" applyAlignment="1" applyProtection="1">
      <alignment horizontal="center" vertical="top" wrapText="1"/>
      <protection locked="0"/>
    </xf>
    <xf numFmtId="171" fontId="0" fillId="0" borderId="41" xfId="0" applyNumberFormat="1" applyFont="1" applyFill="1" applyBorder="1" applyAlignment="1" applyProtection="1">
      <alignment horizontal="center" vertical="top" wrapText="1"/>
      <protection locked="0"/>
    </xf>
    <xf numFmtId="171" fontId="0" fillId="0" borderId="9" xfId="0" applyNumberFormat="1" applyFont="1" applyFill="1" applyBorder="1" applyAlignment="1" applyProtection="1">
      <alignment horizontal="center" vertical="top" wrapText="1"/>
      <protection locked="0"/>
    </xf>
    <xf numFmtId="171" fontId="0" fillId="0" borderId="9" xfId="3" applyNumberFormat="1" applyFont="1" applyFill="1" applyBorder="1" applyAlignment="1" applyProtection="1">
      <alignment horizontal="center" vertical="top" wrapText="1"/>
      <protection locked="0"/>
    </xf>
    <xf numFmtId="171" fontId="0" fillId="0" borderId="3" xfId="3" applyNumberFormat="1" applyFont="1" applyFill="1" applyBorder="1" applyAlignment="1" applyProtection="1">
      <alignment horizontal="center" vertical="top" wrapText="1"/>
      <protection locked="0"/>
    </xf>
    <xf numFmtId="171" fontId="0" fillId="0" borderId="1" xfId="3" applyNumberFormat="1" applyFont="1" applyFill="1" applyBorder="1" applyAlignment="1" applyProtection="1">
      <alignment horizontal="center" vertical="top" wrapText="1"/>
      <protection locked="0"/>
    </xf>
    <xf numFmtId="171" fontId="0" fillId="0" borderId="38" xfId="3" applyNumberFormat="1" applyFont="1" applyFill="1" applyBorder="1" applyAlignment="1" applyProtection="1">
      <alignment horizontal="center" vertical="top" wrapText="1"/>
      <protection locked="0"/>
    </xf>
    <xf numFmtId="171" fontId="0" fillId="0" borderId="30" xfId="3" applyNumberFormat="1" applyFont="1" applyFill="1" applyBorder="1" applyAlignment="1" applyProtection="1">
      <alignment horizontal="center" vertical="top" wrapText="1"/>
      <protection locked="0"/>
    </xf>
    <xf numFmtId="171" fontId="0" fillId="0" borderId="45" xfId="3" applyNumberFormat="1" applyFont="1" applyFill="1" applyBorder="1" applyAlignment="1" applyProtection="1">
      <alignment horizontal="center" vertical="top" wrapText="1"/>
      <protection locked="0"/>
    </xf>
    <xf numFmtId="171" fontId="0" fillId="13" borderId="25" xfId="0" applyNumberFormat="1" applyFont="1" applyFill="1" applyBorder="1" applyAlignment="1" applyProtection="1">
      <alignment horizontal="center" vertical="top"/>
      <protection locked="0"/>
    </xf>
    <xf numFmtId="171" fontId="0" fillId="0" borderId="27" xfId="3" applyNumberFormat="1" applyFont="1" applyFill="1" applyBorder="1" applyAlignment="1" applyProtection="1">
      <alignment horizontal="center" vertical="top"/>
      <protection locked="0"/>
    </xf>
    <xf numFmtId="171" fontId="0" fillId="13" borderId="25" xfId="3" applyNumberFormat="1" applyFont="1" applyFill="1" applyBorder="1" applyAlignment="1" applyProtection="1">
      <alignment horizontal="center" vertical="top"/>
      <protection locked="0"/>
    </xf>
    <xf numFmtId="171" fontId="0" fillId="0" borderId="27" xfId="0" applyNumberFormat="1" applyFont="1" applyFill="1" applyBorder="1" applyAlignment="1" applyProtection="1">
      <alignment horizontal="center" vertical="top"/>
      <protection locked="0"/>
    </xf>
    <xf numFmtId="171" fontId="18" fillId="13" borderId="26" xfId="0" applyNumberFormat="1" applyFont="1" applyFill="1" applyBorder="1" applyAlignment="1" applyProtection="1">
      <alignment horizontal="center" vertical="top"/>
      <protection locked="0"/>
    </xf>
    <xf numFmtId="171" fontId="0" fillId="0" borderId="0" xfId="0" applyNumberFormat="1" applyFont="1" applyFill="1" applyBorder="1" applyAlignment="1" applyProtection="1">
      <alignment horizontal="center" vertical="top"/>
      <protection locked="0"/>
    </xf>
    <xf numFmtId="171" fontId="18" fillId="12" borderId="24" xfId="0" applyNumberFormat="1" applyFont="1" applyFill="1" applyBorder="1" applyAlignment="1" applyProtection="1">
      <alignment horizontal="center" vertical="top"/>
      <protection locked="0"/>
    </xf>
    <xf numFmtId="171" fontId="0" fillId="13" borderId="25" xfId="0" applyNumberFormat="1" applyFont="1" applyFill="1" applyBorder="1" applyAlignment="1" applyProtection="1">
      <alignment horizontal="center"/>
      <protection locked="0"/>
    </xf>
    <xf numFmtId="171" fontId="0" fillId="13" borderId="27" xfId="3" applyNumberFormat="1" applyFont="1" applyFill="1" applyBorder="1" applyAlignment="1" applyProtection="1">
      <alignment horizontal="center" vertical="top"/>
      <protection locked="0"/>
    </xf>
    <xf numFmtId="171" fontId="18" fillId="13" borderId="26" xfId="3" applyNumberFormat="1" applyFont="1" applyFill="1" applyBorder="1" applyAlignment="1" applyProtection="1">
      <alignment horizontal="center" vertical="top"/>
      <protection locked="0"/>
    </xf>
    <xf numFmtId="171" fontId="0" fillId="0" borderId="0" xfId="3" applyNumberFormat="1" applyFont="1" applyFill="1" applyBorder="1" applyAlignment="1" applyProtection="1">
      <alignment horizontal="center" vertical="top"/>
      <protection locked="0"/>
    </xf>
    <xf numFmtId="171" fontId="18" fillId="12" borderId="24" xfId="3" applyNumberFormat="1" applyFont="1" applyFill="1" applyBorder="1" applyAlignment="1" applyProtection="1">
      <alignment horizontal="center" vertical="top"/>
      <protection locked="0"/>
    </xf>
    <xf numFmtId="38" fontId="0" fillId="0" borderId="0" xfId="3" applyNumberFormat="1" applyFont="1" applyFill="1" applyBorder="1" applyAlignment="1" applyProtection="1">
      <alignment horizontal="center" vertical="top"/>
      <protection locked="0"/>
    </xf>
    <xf numFmtId="172" fontId="0" fillId="0" borderId="0" xfId="0" applyNumberFormat="1" applyFont="1" applyAlignment="1" applyProtection="1"/>
    <xf numFmtId="169" fontId="17" fillId="0" borderId="0" xfId="3" applyNumberFormat="1" applyFont="1" applyFill="1" applyBorder="1" applyAlignment="1" applyProtection="1">
      <alignment horizontal="left" vertical="top"/>
      <protection locked="0"/>
    </xf>
    <xf numFmtId="171" fontId="0" fillId="13" borderId="28" xfId="0" applyNumberFormat="1" applyFont="1" applyFill="1" applyBorder="1" applyAlignment="1" applyProtection="1">
      <alignment horizontal="center" vertical="top"/>
    </xf>
    <xf numFmtId="0" fontId="17" fillId="0" borderId="0" xfId="0" applyFont="1" applyFill="1" applyBorder="1" applyAlignment="1" applyProtection="1">
      <alignment vertical="top"/>
      <protection locked="0"/>
    </xf>
    <xf numFmtId="38" fontId="0" fillId="0" borderId="4" xfId="3" applyNumberFormat="1" applyFont="1" applyFill="1" applyBorder="1" applyAlignment="1" applyProtection="1">
      <alignment horizontal="left" vertical="top" wrapText="1"/>
    </xf>
    <xf numFmtId="38" fontId="0" fillId="0" borderId="7" xfId="3" applyNumberFormat="1" applyFont="1" applyFill="1" applyBorder="1" applyAlignment="1" applyProtection="1">
      <alignment horizontal="left" vertical="top" wrapText="1"/>
    </xf>
    <xf numFmtId="38" fontId="0" fillId="0" borderId="55" xfId="1" applyNumberFormat="1" applyFont="1" applyFill="1" applyBorder="1" applyAlignment="1" applyProtection="1">
      <alignment horizontal="left" vertical="top" wrapText="1"/>
    </xf>
    <xf numFmtId="38" fontId="0" fillId="0" borderId="4" xfId="1" applyNumberFormat="1" applyFont="1" applyFill="1" applyBorder="1" applyAlignment="1" applyProtection="1">
      <alignment horizontal="left" vertical="top" wrapText="1"/>
    </xf>
    <xf numFmtId="0" fontId="0" fillId="0" borderId="4" xfId="1" applyNumberFormat="1" applyFont="1" applyFill="1" applyBorder="1" applyAlignment="1" applyProtection="1">
      <alignment horizontal="center" vertical="top" wrapText="1"/>
    </xf>
    <xf numFmtId="38" fontId="0" fillId="0" borderId="52" xfId="3" applyNumberFormat="1" applyFont="1" applyFill="1" applyBorder="1" applyAlignment="1" applyProtection="1">
      <alignment horizontal="left" vertical="top" wrapText="1"/>
    </xf>
    <xf numFmtId="38" fontId="0" fillId="0" borderId="60" xfId="3" applyNumberFormat="1" applyFont="1" applyFill="1" applyBorder="1" applyAlignment="1" applyProtection="1">
      <alignment horizontal="left" vertical="top" wrapText="1"/>
    </xf>
    <xf numFmtId="0" fontId="17" fillId="13" borderId="0" xfId="0" applyFont="1" applyFill="1" applyBorder="1" applyAlignment="1" applyProtection="1">
      <alignment vertical="top"/>
    </xf>
    <xf numFmtId="171" fontId="18" fillId="13" borderId="0" xfId="0" applyNumberFormat="1" applyFont="1" applyFill="1" applyBorder="1" applyAlignment="1" applyProtection="1">
      <alignment horizontal="center" vertical="top" wrapText="1"/>
    </xf>
    <xf numFmtId="171" fontId="18" fillId="13" borderId="0" xfId="0" applyNumberFormat="1" applyFont="1" applyFill="1" applyBorder="1" applyAlignment="1" applyProtection="1">
      <alignment horizontal="center" vertical="top"/>
    </xf>
    <xf numFmtId="171" fontId="18" fillId="13" borderId="0" xfId="2" applyNumberFormat="1" applyFont="1" applyFill="1" applyBorder="1" applyAlignment="1" applyProtection="1">
      <alignment horizontal="center" vertical="top"/>
    </xf>
    <xf numFmtId="171" fontId="18" fillId="13" borderId="0" xfId="0" applyNumberFormat="1" applyFont="1" applyFill="1" applyBorder="1" applyAlignment="1" applyProtection="1">
      <alignment horizontal="center" vertical="top"/>
      <protection locked="0"/>
    </xf>
    <xf numFmtId="0" fontId="18" fillId="12" borderId="16" xfId="0" applyFont="1" applyFill="1" applyBorder="1" applyAlignment="1" applyProtection="1">
      <alignment vertical="top"/>
    </xf>
    <xf numFmtId="171" fontId="18" fillId="13" borderId="25" xfId="0" applyNumberFormat="1" applyFont="1" applyFill="1" applyBorder="1" applyAlignment="1" applyProtection="1">
      <alignment horizontal="center" vertical="top" wrapText="1"/>
    </xf>
    <xf numFmtId="171" fontId="18" fillId="13" borderId="18" xfId="0" applyNumberFormat="1" applyFont="1" applyFill="1" applyBorder="1" applyAlignment="1" applyProtection="1">
      <alignment horizontal="center" vertical="top"/>
    </xf>
    <xf numFmtId="171" fontId="18" fillId="12" borderId="24" xfId="0" applyNumberFormat="1" applyFont="1" applyFill="1" applyBorder="1" applyAlignment="1" applyProtection="1">
      <alignment horizontal="center" vertical="top" wrapText="1"/>
    </xf>
    <xf numFmtId="171" fontId="18" fillId="12" borderId="15" xfId="0" applyNumberFormat="1" applyFont="1" applyFill="1" applyBorder="1" applyAlignment="1" applyProtection="1">
      <alignment horizontal="center" vertical="top" wrapText="1"/>
    </xf>
    <xf numFmtId="171" fontId="0" fillId="0" borderId="27" xfId="0" applyNumberFormat="1" applyFont="1" applyFill="1" applyBorder="1" applyAlignment="1" applyProtection="1">
      <alignment horizontal="center" vertical="top" wrapText="1"/>
    </xf>
    <xf numFmtId="171" fontId="0" fillId="0" borderId="9" xfId="0" applyNumberFormat="1" applyFont="1" applyFill="1" applyBorder="1" applyAlignment="1" applyProtection="1">
      <alignment horizontal="center" vertical="top" wrapText="1"/>
    </xf>
    <xf numFmtId="171" fontId="0" fillId="0" borderId="3" xfId="0" applyNumberFormat="1" applyFont="1" applyFill="1" applyBorder="1" applyAlignment="1" applyProtection="1">
      <alignment horizontal="center" vertical="top" wrapText="1"/>
    </xf>
    <xf numFmtId="171" fontId="0" fillId="0" borderId="30" xfId="0" applyNumberFormat="1" applyFont="1" applyFill="1" applyBorder="1" applyAlignment="1" applyProtection="1">
      <alignment horizontal="center" vertical="top" wrapText="1"/>
    </xf>
    <xf numFmtId="171" fontId="0" fillId="0" borderId="9" xfId="0" applyNumberFormat="1" applyFont="1" applyFill="1" applyBorder="1" applyAlignment="1" applyProtection="1">
      <alignment horizontal="center" vertical="top"/>
    </xf>
    <xf numFmtId="171" fontId="0" fillId="0" borderId="1" xfId="0" applyNumberFormat="1" applyFont="1" applyFill="1" applyBorder="1" applyAlignment="1" applyProtection="1">
      <alignment horizontal="center" vertical="top"/>
    </xf>
    <xf numFmtId="171" fontId="0" fillId="0" borderId="3" xfId="0" applyNumberFormat="1" applyFont="1" applyFill="1" applyBorder="1" applyAlignment="1" applyProtection="1">
      <alignment horizontal="center" vertical="top"/>
    </xf>
    <xf numFmtId="171" fontId="0" fillId="0" borderId="2" xfId="0" applyNumberFormat="1" applyFont="1" applyFill="1" applyBorder="1" applyAlignment="1" applyProtection="1">
      <alignment horizontal="center" vertical="top"/>
    </xf>
    <xf numFmtId="171" fontId="0" fillId="0" borderId="27" xfId="0" applyNumberFormat="1" applyFont="1" applyFill="1" applyBorder="1" applyAlignment="1" applyProtection="1">
      <alignment horizontal="center" vertical="top"/>
    </xf>
    <xf numFmtId="171" fontId="0" fillId="0" borderId="28" xfId="0" applyNumberFormat="1" applyFont="1" applyFill="1" applyBorder="1" applyAlignment="1" applyProtection="1">
      <alignment horizontal="center" vertical="top" wrapText="1"/>
    </xf>
    <xf numFmtId="0" fontId="0" fillId="13" borderId="0" xfId="0" applyFill="1">
      <alignment horizontal="left" wrapText="1"/>
    </xf>
    <xf numFmtId="171" fontId="0" fillId="13" borderId="47" xfId="0" applyNumberFormat="1" applyFont="1" applyFill="1" applyBorder="1" applyAlignment="1" applyProtection="1">
      <alignment horizontal="center" vertical="top"/>
    </xf>
    <xf numFmtId="171" fontId="0" fillId="0" borderId="41" xfId="0" applyNumberFormat="1" applyFont="1" applyFill="1" applyBorder="1" applyAlignment="1" applyProtection="1">
      <alignment horizontal="center" vertical="top" wrapText="1"/>
    </xf>
    <xf numFmtId="171" fontId="0" fillId="0" borderId="36" xfId="0" applyNumberFormat="1" applyFont="1" applyFill="1" applyBorder="1" applyAlignment="1" applyProtection="1">
      <alignment horizontal="center" vertical="top" wrapText="1"/>
    </xf>
    <xf numFmtId="171" fontId="0" fillId="0" borderId="38" xfId="0" applyNumberFormat="1" applyFont="1" applyFill="1" applyBorder="1" applyAlignment="1" applyProtection="1">
      <alignment horizontal="center" vertical="top" wrapText="1"/>
    </xf>
    <xf numFmtId="171" fontId="18" fillId="13" borderId="17" xfId="0" applyNumberFormat="1" applyFont="1" applyFill="1" applyBorder="1" applyAlignment="1" applyProtection="1">
      <alignment horizontal="center" vertical="top"/>
    </xf>
    <xf numFmtId="171" fontId="0" fillId="0" borderId="38" xfId="0" applyNumberFormat="1" applyFont="1" applyFill="1" applyBorder="1" applyAlignment="1" applyProtection="1">
      <alignment horizontal="center" vertical="top"/>
    </xf>
    <xf numFmtId="171" fontId="0" fillId="13" borderId="69" xfId="0" applyNumberFormat="1" applyFont="1" applyFill="1" applyBorder="1" applyAlignment="1" applyProtection="1">
      <alignment horizontal="center" vertical="top"/>
    </xf>
    <xf numFmtId="0" fontId="0" fillId="13" borderId="17" xfId="0" applyFill="1" applyBorder="1">
      <alignment horizontal="left" wrapText="1"/>
    </xf>
    <xf numFmtId="171" fontId="18" fillId="13" borderId="42" xfId="0" applyNumberFormat="1" applyFont="1" applyFill="1" applyBorder="1" applyAlignment="1" applyProtection="1">
      <alignment horizontal="center" vertical="top" wrapText="1"/>
    </xf>
    <xf numFmtId="171" fontId="18" fillId="13" borderId="46" xfId="0" applyNumberFormat="1" applyFont="1" applyFill="1" applyBorder="1" applyAlignment="1" applyProtection="1">
      <alignment horizontal="center" vertical="top" wrapText="1"/>
    </xf>
    <xf numFmtId="171" fontId="18" fillId="13" borderId="44" xfId="0" applyNumberFormat="1" applyFont="1" applyFill="1" applyBorder="1" applyAlignment="1" applyProtection="1">
      <alignment horizontal="center" vertical="top" wrapText="1"/>
    </xf>
    <xf numFmtId="171" fontId="18" fillId="13" borderId="42" xfId="0" applyNumberFormat="1" applyFont="1" applyFill="1" applyBorder="1" applyAlignment="1" applyProtection="1">
      <alignment horizontal="center" vertical="top"/>
    </xf>
    <xf numFmtId="171" fontId="18" fillId="13" borderId="46" xfId="0" applyNumberFormat="1" applyFont="1" applyFill="1" applyBorder="1" applyAlignment="1" applyProtection="1">
      <alignment horizontal="center" vertical="top"/>
    </xf>
    <xf numFmtId="171" fontId="18" fillId="13" borderId="43" xfId="0" applyNumberFormat="1" applyFont="1" applyFill="1" applyBorder="1" applyAlignment="1" applyProtection="1">
      <alignment horizontal="center" vertical="top"/>
    </xf>
    <xf numFmtId="171" fontId="18" fillId="13" borderId="25" xfId="0" applyNumberFormat="1" applyFont="1" applyFill="1" applyBorder="1" applyAlignment="1" applyProtection="1">
      <alignment horizontal="center" vertical="top"/>
    </xf>
    <xf numFmtId="171" fontId="0" fillId="13" borderId="11" xfId="0" applyNumberFormat="1" applyFont="1" applyFill="1" applyBorder="1" applyAlignment="1" applyProtection="1">
      <alignment horizontal="center" vertical="top"/>
    </xf>
    <xf numFmtId="171" fontId="18" fillId="13" borderId="25" xfId="0" applyNumberFormat="1" applyFont="1" applyFill="1" applyBorder="1" applyAlignment="1" applyProtection="1">
      <alignment horizontal="center" vertical="top"/>
      <protection locked="0"/>
    </xf>
    <xf numFmtId="171" fontId="0" fillId="0" borderId="26" xfId="3" applyNumberFormat="1" applyFont="1" applyFill="1" applyBorder="1" applyAlignment="1" applyProtection="1">
      <alignment horizontal="center" vertical="top"/>
      <protection locked="0"/>
    </xf>
    <xf numFmtId="171" fontId="18" fillId="12" borderId="25" xfId="0" applyNumberFormat="1" applyFont="1" applyFill="1" applyBorder="1" applyAlignment="1" applyProtection="1">
      <alignment horizontal="center" vertical="top"/>
    </xf>
    <xf numFmtId="171" fontId="0" fillId="13" borderId="20" xfId="0" applyNumberFormat="1" applyFont="1" applyFill="1" applyBorder="1" applyAlignment="1" applyProtection="1">
      <alignment horizontal="center" vertical="top" wrapText="1"/>
    </xf>
    <xf numFmtId="171" fontId="0" fillId="13" borderId="19" xfId="0" applyNumberFormat="1" applyFont="1" applyFill="1" applyBorder="1" applyAlignment="1" applyProtection="1">
      <alignment horizontal="center" vertical="top"/>
    </xf>
    <xf numFmtId="171" fontId="0" fillId="13" borderId="20" xfId="0" applyNumberFormat="1" applyFont="1" applyFill="1" applyBorder="1" applyAlignment="1" applyProtection="1">
      <alignment horizontal="center" vertical="top"/>
    </xf>
    <xf numFmtId="171" fontId="0" fillId="13" borderId="20" xfId="2" applyNumberFormat="1" applyFont="1" applyFill="1" applyBorder="1" applyAlignment="1" applyProtection="1">
      <alignment horizontal="center" vertical="top"/>
    </xf>
    <xf numFmtId="171" fontId="0" fillId="13" borderId="70" xfId="0" applyNumberFormat="1" applyFont="1" applyFill="1" applyBorder="1" applyAlignment="1" applyProtection="1">
      <alignment horizontal="center" vertical="top"/>
    </xf>
    <xf numFmtId="171" fontId="0" fillId="13" borderId="31" xfId="0" applyNumberFormat="1" applyFont="1" applyFill="1" applyBorder="1" applyAlignment="1" applyProtection="1">
      <alignment horizontal="center" vertical="top"/>
    </xf>
    <xf numFmtId="171" fontId="0" fillId="0" borderId="25" xfId="1" applyNumberFormat="1" applyFont="1" applyBorder="1" applyAlignment="1" applyProtection="1">
      <alignment horizontal="center" vertical="top"/>
      <protection locked="0"/>
    </xf>
    <xf numFmtId="0" fontId="0" fillId="13" borderId="30" xfId="0" applyFont="1" applyFill="1" applyBorder="1" applyAlignment="1" applyProtection="1">
      <alignment vertical="top"/>
    </xf>
    <xf numFmtId="0" fontId="0" fillId="0" borderId="30" xfId="0" applyFont="1" applyFill="1" applyBorder="1" applyAlignment="1" applyProtection="1">
      <alignment vertical="top"/>
    </xf>
    <xf numFmtId="171" fontId="0" fillId="13" borderId="25" xfId="1" applyNumberFormat="1" applyFont="1" applyFill="1" applyBorder="1" applyAlignment="1" applyProtection="1">
      <alignment horizontal="center" vertical="top"/>
      <protection locked="0"/>
    </xf>
    <xf numFmtId="171" fontId="0" fillId="13" borderId="27" xfId="1" applyNumberFormat="1" applyFont="1" applyFill="1" applyBorder="1" applyAlignment="1" applyProtection="1">
      <alignment horizontal="center" vertical="top"/>
      <protection locked="0"/>
    </xf>
    <xf numFmtId="171" fontId="0" fillId="13" borderId="38" xfId="1" applyNumberFormat="1" applyFont="1" applyFill="1" applyBorder="1" applyAlignment="1" applyProtection="1">
      <alignment horizontal="center" vertical="top"/>
      <protection locked="0"/>
    </xf>
    <xf numFmtId="171" fontId="0" fillId="13" borderId="3" xfId="1" applyNumberFormat="1" applyFont="1" applyFill="1" applyBorder="1" applyAlignment="1" applyProtection="1">
      <alignment horizontal="center" vertical="top"/>
      <protection locked="0"/>
    </xf>
    <xf numFmtId="171" fontId="0" fillId="13" borderId="30" xfId="1" applyNumberFormat="1" applyFont="1" applyFill="1" applyBorder="1" applyAlignment="1" applyProtection="1">
      <alignment horizontal="center" vertical="top"/>
      <protection locked="0"/>
    </xf>
    <xf numFmtId="171" fontId="0" fillId="13" borderId="9" xfId="1" applyNumberFormat="1" applyFont="1" applyFill="1" applyBorder="1" applyAlignment="1" applyProtection="1">
      <alignment horizontal="center" vertical="top"/>
      <protection locked="0"/>
    </xf>
    <xf numFmtId="171" fontId="0" fillId="13" borderId="1" xfId="1" applyNumberFormat="1" applyFont="1" applyFill="1" applyBorder="1" applyAlignment="1" applyProtection="1">
      <alignment horizontal="center" vertical="top"/>
      <protection locked="0"/>
    </xf>
    <xf numFmtId="171" fontId="0" fillId="13" borderId="2" xfId="1" applyNumberFormat="1" applyFont="1" applyFill="1" applyBorder="1" applyAlignment="1" applyProtection="1">
      <alignment horizontal="center" vertical="top"/>
      <protection locked="0"/>
    </xf>
    <xf numFmtId="171" fontId="18" fillId="13" borderId="70" xfId="0" applyNumberFormat="1" applyFont="1" applyFill="1" applyBorder="1" applyAlignment="1" applyProtection="1">
      <alignment horizontal="center" vertical="top"/>
      <protection locked="0"/>
    </xf>
    <xf numFmtId="171" fontId="0" fillId="13" borderId="36" xfId="0" applyNumberFormat="1" applyFont="1" applyFill="1" applyBorder="1" applyAlignment="1" applyProtection="1">
      <alignment horizontal="center" vertical="top"/>
    </xf>
    <xf numFmtId="171" fontId="0" fillId="13" borderId="6" xfId="2" applyNumberFormat="1" applyFont="1" applyFill="1" applyBorder="1" applyAlignment="1" applyProtection="1">
      <alignment horizontal="center" vertical="top"/>
    </xf>
    <xf numFmtId="171" fontId="0" fillId="13" borderId="6" xfId="0" applyNumberFormat="1" applyFont="1" applyFill="1" applyBorder="1" applyAlignment="1" applyProtection="1">
      <alignment horizontal="center" vertical="top"/>
    </xf>
    <xf numFmtId="171" fontId="0" fillId="13" borderId="65" xfId="0" applyNumberFormat="1" applyFont="1" applyFill="1" applyBorder="1" applyAlignment="1" applyProtection="1">
      <alignment horizontal="center" vertical="top"/>
    </xf>
    <xf numFmtId="171" fontId="0" fillId="13" borderId="13" xfId="0" applyNumberFormat="1" applyFont="1" applyFill="1" applyBorder="1" applyAlignment="1" applyProtection="1">
      <alignment horizontal="center" vertical="top" wrapText="1"/>
    </xf>
    <xf numFmtId="171" fontId="0" fillId="13" borderId="66" xfId="0" applyNumberFormat="1" applyFont="1" applyFill="1" applyBorder="1" applyAlignment="1" applyProtection="1">
      <alignment horizontal="center" vertical="top" wrapText="1"/>
    </xf>
    <xf numFmtId="10" fontId="22" fillId="0" borderId="0" xfId="2" applyNumberFormat="1" applyFont="1" applyFill="1" applyBorder="1" applyAlignment="1" applyProtection="1">
      <alignment horizontal="center" vertical="top" wrapText="1"/>
    </xf>
    <xf numFmtId="171" fontId="0" fillId="13" borderId="69" xfId="0" applyNumberFormat="1" applyFont="1" applyFill="1" applyBorder="1" applyAlignment="1" applyProtection="1">
      <alignment horizontal="center" vertical="top" wrapText="1"/>
    </xf>
    <xf numFmtId="171" fontId="0" fillId="13" borderId="11" xfId="0" applyNumberFormat="1" applyFont="1" applyFill="1" applyBorder="1" applyAlignment="1" applyProtection="1">
      <alignment horizontal="center" vertical="top" wrapText="1"/>
    </xf>
    <xf numFmtId="171" fontId="0" fillId="0" borderId="38" xfId="3" applyNumberFormat="1" applyFont="1" applyFill="1" applyBorder="1" applyAlignment="1" applyProtection="1">
      <alignment horizontal="center" vertical="top"/>
    </xf>
    <xf numFmtId="171" fontId="0" fillId="0" borderId="3" xfId="3" applyNumberFormat="1" applyFont="1" applyFill="1" applyBorder="1" applyAlignment="1" applyProtection="1">
      <alignment horizontal="center" vertical="top"/>
    </xf>
    <xf numFmtId="171" fontId="0" fillId="0" borderId="30" xfId="3" applyNumberFormat="1" applyFont="1" applyFill="1" applyBorder="1" applyAlignment="1" applyProtection="1">
      <alignment horizontal="center" vertical="top"/>
    </xf>
    <xf numFmtId="171" fontId="0" fillId="0" borderId="1" xfId="3" applyNumberFormat="1" applyFont="1" applyFill="1" applyBorder="1" applyAlignment="1" applyProtection="1">
      <alignment horizontal="center" vertical="top"/>
    </xf>
    <xf numFmtId="171" fontId="0" fillId="0" borderId="27" xfId="3" applyNumberFormat="1" applyFont="1" applyFill="1" applyBorder="1" applyAlignment="1" applyProtection="1">
      <alignment horizontal="center" vertical="top"/>
    </xf>
    <xf numFmtId="0" fontId="0" fillId="0" borderId="0" xfId="0" applyFont="1" applyAlignment="1">
      <alignment horizontal="left" vertical="center"/>
    </xf>
    <xf numFmtId="171" fontId="0" fillId="0" borderId="2" xfId="3" applyNumberFormat="1" applyFont="1" applyFill="1" applyBorder="1" applyAlignment="1" applyProtection="1">
      <alignment horizontal="center" vertical="top" wrapText="1"/>
      <protection locked="0"/>
    </xf>
    <xf numFmtId="171" fontId="0" fillId="0" borderId="9" xfId="3" applyNumberFormat="1" applyFont="1" applyFill="1" applyBorder="1" applyAlignment="1" applyProtection="1">
      <alignment horizontal="center" vertical="top"/>
    </xf>
    <xf numFmtId="171" fontId="18" fillId="13" borderId="39" xfId="3" applyNumberFormat="1" applyFont="1" applyFill="1" applyBorder="1" applyAlignment="1" applyProtection="1">
      <alignment horizontal="center" vertical="top" wrapText="1"/>
    </xf>
    <xf numFmtId="171" fontId="0" fillId="0" borderId="18" xfId="3" applyNumberFormat="1" applyFont="1" applyFill="1" applyBorder="1" applyAlignment="1" applyProtection="1">
      <alignment horizontal="center" vertical="top"/>
    </xf>
    <xf numFmtId="171" fontId="0" fillId="13" borderId="21" xfId="0" applyNumberFormat="1" applyFont="1" applyFill="1" applyBorder="1" applyAlignment="1" applyProtection="1">
      <alignment horizontal="center" vertical="top"/>
    </xf>
    <xf numFmtId="171" fontId="17" fillId="13" borderId="44" xfId="0" applyNumberFormat="1" applyFont="1" applyFill="1" applyBorder="1" applyAlignment="1" applyProtection="1">
      <alignment horizontal="center" vertical="top" wrapText="1"/>
    </xf>
    <xf numFmtId="171" fontId="7" fillId="13" borderId="30" xfId="0" applyNumberFormat="1" applyFont="1" applyFill="1" applyBorder="1" applyAlignment="1" applyProtection="1">
      <alignment horizontal="center" vertical="top" wrapText="1"/>
    </xf>
    <xf numFmtId="0" fontId="0" fillId="13" borderId="18" xfId="0" applyFill="1" applyBorder="1">
      <alignment horizontal="left" wrapText="1"/>
    </xf>
    <xf numFmtId="167" fontId="7" fillId="0" borderId="11" xfId="0" applyNumberFormat="1" applyFont="1" applyFill="1" applyBorder="1" applyAlignment="1" applyProtection="1">
      <alignment horizontal="center" wrapText="1"/>
    </xf>
    <xf numFmtId="10" fontId="7" fillId="0" borderId="11" xfId="2" applyNumberFormat="1" applyFont="1" applyFill="1" applyBorder="1" applyAlignment="1" applyProtection="1">
      <alignment horizontal="centerContinuous" vertical="center" wrapText="1"/>
    </xf>
    <xf numFmtId="171" fontId="0" fillId="13" borderId="29" xfId="3" applyNumberFormat="1" applyFont="1" applyFill="1" applyBorder="1" applyAlignment="1" applyProtection="1">
      <alignment horizontal="center" vertical="top"/>
      <protection locked="0"/>
    </xf>
    <xf numFmtId="0" fontId="7" fillId="0" borderId="0" xfId="0" applyFont="1" applyAlignment="1">
      <alignment vertical="top"/>
    </xf>
    <xf numFmtId="0" fontId="0" fillId="0" borderId="0" xfId="0" applyAlignment="1">
      <alignment vertical="top"/>
    </xf>
    <xf numFmtId="0" fontId="0" fillId="0" borderId="17" xfId="0" applyFont="1" applyFill="1" applyBorder="1" applyProtection="1">
      <alignment horizontal="left" wrapText="1"/>
    </xf>
    <xf numFmtId="0" fontId="0" fillId="13" borderId="17" xfId="0" applyFill="1" applyBorder="1" applyAlignment="1">
      <alignment vertical="top"/>
    </xf>
    <xf numFmtId="0" fontId="0" fillId="13" borderId="0" xfId="0" applyFill="1" applyAlignment="1">
      <alignment vertical="top"/>
    </xf>
    <xf numFmtId="0" fontId="0" fillId="13" borderId="0" xfId="0" applyFill="1" applyAlignment="1"/>
    <xf numFmtId="171" fontId="0" fillId="13" borderId="25" xfId="0" applyNumberFormat="1" applyFill="1" applyBorder="1" applyAlignment="1">
      <alignment horizontal="center" vertical="top" wrapText="1"/>
    </xf>
    <xf numFmtId="171" fontId="0" fillId="13" borderId="0" xfId="0" applyNumberFormat="1" applyFill="1" applyAlignment="1">
      <alignment horizontal="center" vertical="top"/>
    </xf>
    <xf numFmtId="171" fontId="0" fillId="13" borderId="18" xfId="0" applyNumberFormat="1" applyFill="1" applyBorder="1" applyAlignment="1">
      <alignment horizontal="center" vertical="top"/>
    </xf>
    <xf numFmtId="171" fontId="0" fillId="13" borderId="25" xfId="0" applyNumberFormat="1" applyFill="1" applyBorder="1" applyAlignment="1" applyProtection="1">
      <alignment horizontal="center" vertical="top"/>
      <protection locked="0"/>
    </xf>
    <xf numFmtId="0" fontId="0" fillId="0" borderId="1" xfId="0" applyBorder="1" applyAlignment="1">
      <alignment vertical="top"/>
    </xf>
    <xf numFmtId="0" fontId="7" fillId="13" borderId="0" xfId="0" applyFont="1" applyFill="1" applyAlignment="1">
      <alignment vertical="top"/>
    </xf>
    <xf numFmtId="0" fontId="0" fillId="3" borderId="1" xfId="0" applyFill="1" applyBorder="1" applyAlignment="1">
      <alignment vertical="top"/>
    </xf>
    <xf numFmtId="0" fontId="0" fillId="8" borderId="0" xfId="0" applyFill="1" applyAlignment="1"/>
    <xf numFmtId="0" fontId="0" fillId="13" borderId="1" xfId="0" applyFill="1" applyBorder="1" applyAlignment="1">
      <alignment vertical="top"/>
    </xf>
    <xf numFmtId="171" fontId="0" fillId="13" borderId="9" xfId="0" applyNumberFormat="1" applyFill="1" applyBorder="1" applyAlignment="1">
      <alignment horizontal="center" vertical="top"/>
    </xf>
    <xf numFmtId="171" fontId="0" fillId="13" borderId="3" xfId="0" applyNumberFormat="1" applyFill="1" applyBorder="1" applyAlignment="1">
      <alignment horizontal="center" vertical="top"/>
    </xf>
    <xf numFmtId="171" fontId="0" fillId="13" borderId="30" xfId="0" applyNumberFormat="1" applyFill="1" applyBorder="1" applyAlignment="1">
      <alignment horizontal="center" vertical="top"/>
    </xf>
    <xf numFmtId="171" fontId="0" fillId="13" borderId="38" xfId="0" applyNumberFormat="1" applyFill="1" applyBorder="1" applyAlignment="1">
      <alignment horizontal="center" vertical="top"/>
    </xf>
    <xf numFmtId="0" fontId="0" fillId="13" borderId="0" xfId="0" applyFont="1" applyFill="1" applyAlignment="1">
      <alignment horizontal="left" vertical="center"/>
    </xf>
    <xf numFmtId="0" fontId="21" fillId="13" borderId="17" xfId="0" applyFont="1" applyFill="1" applyBorder="1" applyAlignment="1" applyProtection="1">
      <alignment vertical="top"/>
    </xf>
    <xf numFmtId="0" fontId="0" fillId="13" borderId="18" xfId="0" applyFont="1" applyFill="1" applyBorder="1" applyAlignment="1" applyProtection="1">
      <alignment vertical="top"/>
    </xf>
    <xf numFmtId="0" fontId="7" fillId="13" borderId="18" xfId="0" applyFont="1" applyFill="1" applyBorder="1" applyAlignment="1" applyProtection="1">
      <alignment vertical="top"/>
    </xf>
    <xf numFmtId="0" fontId="21" fillId="13" borderId="17" xfId="0" applyFont="1" applyFill="1" applyBorder="1" applyAlignment="1">
      <alignment vertical="top"/>
    </xf>
    <xf numFmtId="0" fontId="21" fillId="13" borderId="0" xfId="0" applyFont="1" applyFill="1" applyBorder="1" applyAlignment="1">
      <alignment vertical="top"/>
    </xf>
    <xf numFmtId="0" fontId="21" fillId="13" borderId="0" xfId="0" applyFont="1" applyFill="1" applyBorder="1" applyAlignment="1" applyProtection="1">
      <alignment vertical="top"/>
    </xf>
    <xf numFmtId="0" fontId="17" fillId="13" borderId="19" xfId="0" applyFont="1" applyFill="1" applyBorder="1" applyAlignment="1" applyProtection="1">
      <alignment vertical="top"/>
    </xf>
    <xf numFmtId="0" fontId="18" fillId="13" borderId="20" xfId="0" applyFont="1" applyFill="1" applyBorder="1" applyAlignment="1" applyProtection="1">
      <alignment vertical="top"/>
    </xf>
    <xf numFmtId="0" fontId="7" fillId="13" borderId="20" xfId="0" applyFont="1" applyFill="1" applyBorder="1" applyAlignment="1" applyProtection="1">
      <alignment vertical="top"/>
    </xf>
    <xf numFmtId="0" fontId="0" fillId="13" borderId="20" xfId="0" applyFont="1" applyFill="1" applyBorder="1" applyAlignment="1" applyProtection="1"/>
    <xf numFmtId="0" fontId="18" fillId="13" borderId="18" xfId="0" applyFont="1" applyFill="1" applyBorder="1" applyAlignment="1" applyProtection="1">
      <alignment vertical="top"/>
    </xf>
    <xf numFmtId="0" fontId="0" fillId="13" borderId="18" xfId="0" applyFont="1" applyFill="1" applyBorder="1" applyAlignment="1" applyProtection="1"/>
    <xf numFmtId="0" fontId="0" fillId="13" borderId="21" xfId="0" applyFont="1" applyFill="1" applyBorder="1" applyAlignment="1" applyProtection="1">
      <alignment vertical="top"/>
    </xf>
    <xf numFmtId="0" fontId="0" fillId="3" borderId="30" xfId="0" applyFont="1" applyFill="1" applyBorder="1" applyAlignment="1" applyProtection="1">
      <alignment vertical="top"/>
    </xf>
    <xf numFmtId="0" fontId="0" fillId="3" borderId="30" xfId="0" applyFont="1" applyFill="1" applyBorder="1" applyAlignment="1">
      <alignment horizontal="left" vertical="center"/>
    </xf>
    <xf numFmtId="0" fontId="0" fillId="3" borderId="1" xfId="0" applyFont="1" applyFill="1" applyBorder="1" applyAlignment="1" applyProtection="1"/>
    <xf numFmtId="0" fontId="20" fillId="13" borderId="17" xfId="0" applyFont="1" applyFill="1" applyBorder="1" applyAlignment="1" applyProtection="1">
      <alignment vertical="top"/>
    </xf>
    <xf numFmtId="6" fontId="0" fillId="0" borderId="0" xfId="0" applyNumberFormat="1" applyAlignment="1">
      <alignment horizontal="left" vertical="top" wrapText="1"/>
    </xf>
    <xf numFmtId="0" fontId="0" fillId="0" borderId="0" xfId="0" applyAlignment="1">
      <alignment horizontal="center" vertical="top" wrapText="1"/>
    </xf>
    <xf numFmtId="0" fontId="0" fillId="0" borderId="0" xfId="0" applyAlignment="1">
      <alignment vertical="top" wrapText="1"/>
    </xf>
    <xf numFmtId="0" fontId="7" fillId="0" borderId="32" xfId="0" applyFont="1" applyBorder="1" applyAlignment="1">
      <alignment horizontal="left"/>
    </xf>
    <xf numFmtId="0" fontId="0" fillId="0" borderId="33" xfId="0" applyBorder="1" applyAlignment="1">
      <alignment horizontal="center" wrapText="1"/>
    </xf>
    <xf numFmtId="0" fontId="7" fillId="0" borderId="17" xfId="0" applyFont="1" applyBorder="1" applyAlignment="1">
      <alignment vertical="top"/>
    </xf>
    <xf numFmtId="38" fontId="0" fillId="0" borderId="4" xfId="0" applyNumberFormat="1" applyBorder="1" applyAlignment="1">
      <alignment horizontal="left" vertical="top" wrapText="1"/>
    </xf>
    <xf numFmtId="0" fontId="0" fillId="0" borderId="17" xfId="0" applyBorder="1" applyAlignment="1">
      <alignment vertical="top"/>
    </xf>
    <xf numFmtId="38" fontId="0" fillId="0" borderId="55" xfId="0" applyNumberFormat="1" applyBorder="1" applyAlignment="1">
      <alignment vertical="top" wrapText="1"/>
    </xf>
    <xf numFmtId="0" fontId="0" fillId="0" borderId="4" xfId="0" applyBorder="1" applyAlignment="1">
      <alignment horizontal="center" vertical="top" wrapText="1"/>
    </xf>
    <xf numFmtId="0" fontId="0" fillId="0" borderId="51" xfId="0" applyBorder="1" applyAlignment="1">
      <alignment horizontal="center" vertical="top" wrapText="1"/>
    </xf>
    <xf numFmtId="38" fontId="0" fillId="0" borderId="55" xfId="0" applyNumberFormat="1" applyBorder="1" applyAlignment="1">
      <alignment horizontal="left" vertical="top" wrapText="1"/>
    </xf>
    <xf numFmtId="10" fontId="0" fillId="0" borderId="0" xfId="0" applyNumberFormat="1" applyAlignment="1"/>
    <xf numFmtId="38" fontId="0" fillId="0" borderId="17" xfId="0" applyNumberFormat="1" applyBorder="1" applyAlignment="1">
      <alignment horizontal="left" vertical="top" wrapText="1"/>
    </xf>
    <xf numFmtId="0" fontId="0" fillId="0" borderId="8" xfId="0" applyBorder="1" applyAlignment="1">
      <alignment horizontal="center" vertical="top" wrapText="1"/>
    </xf>
    <xf numFmtId="0" fontId="7" fillId="0" borderId="0" xfId="0" applyFont="1" applyAlignment="1"/>
    <xf numFmtId="38" fontId="0" fillId="0" borderId="0" xfId="0" applyNumberFormat="1" applyAlignment="1">
      <alignment horizontal="center" vertical="top" wrapText="1"/>
    </xf>
    <xf numFmtId="38" fontId="0" fillId="0" borderId="0" xfId="0" applyNumberFormat="1" applyAlignment="1">
      <alignment horizontal="center" vertical="top"/>
    </xf>
    <xf numFmtId="0" fontId="7" fillId="0" borderId="19" xfId="0" applyFont="1" applyBorder="1" applyAlignment="1">
      <alignment vertical="top"/>
    </xf>
    <xf numFmtId="0" fontId="0" fillId="0" borderId="20" xfId="0" applyBorder="1" applyAlignment="1">
      <alignment vertical="top"/>
    </xf>
    <xf numFmtId="38" fontId="0" fillId="0" borderId="19" xfId="0" applyNumberFormat="1" applyBorder="1" applyAlignment="1">
      <alignment horizontal="left" vertical="top" wrapText="1"/>
    </xf>
    <xf numFmtId="38" fontId="0" fillId="0" borderId="52" xfId="0" applyNumberFormat="1" applyBorder="1" applyAlignment="1">
      <alignment horizontal="left" vertical="top" wrapText="1"/>
    </xf>
    <xf numFmtId="0" fontId="0" fillId="0" borderId="52" xfId="0" applyBorder="1" applyAlignment="1">
      <alignment horizontal="center" vertical="top" wrapText="1"/>
    </xf>
    <xf numFmtId="0" fontId="0" fillId="0" borderId="53" xfId="0" applyBorder="1" applyAlignment="1">
      <alignment horizontal="center" vertical="top" wrapText="1"/>
    </xf>
    <xf numFmtId="38" fontId="0" fillId="0" borderId="0" xfId="0" applyNumberFormat="1" applyAlignment="1">
      <alignment horizontal="left" vertical="top" wrapText="1"/>
    </xf>
    <xf numFmtId="38" fontId="0" fillId="3" borderId="0" xfId="0" applyNumberFormat="1" applyFill="1" applyAlignment="1">
      <alignment horizontal="left" vertical="top" wrapText="1"/>
    </xf>
    <xf numFmtId="0" fontId="7" fillId="0" borderId="14" xfId="0" applyFont="1" applyBorder="1" applyAlignment="1">
      <alignment vertical="top"/>
    </xf>
    <xf numFmtId="0" fontId="0" fillId="0" borderId="15" xfId="0" applyBorder="1" applyAlignment="1">
      <alignment vertical="top"/>
    </xf>
    <xf numFmtId="38" fontId="0" fillId="0" borderId="62" xfId="0" applyNumberFormat="1" applyBorder="1" applyAlignment="1">
      <alignment horizontal="left" vertical="top" wrapText="1"/>
    </xf>
    <xf numFmtId="38" fontId="0" fillId="3" borderId="60" xfId="0" applyNumberFormat="1" applyFill="1" applyBorder="1" applyAlignment="1">
      <alignment horizontal="left" vertical="top" wrapText="1"/>
    </xf>
    <xf numFmtId="0" fontId="0" fillId="0" borderId="60" xfId="0" applyBorder="1" applyAlignment="1">
      <alignment horizontal="center" vertical="top" wrapText="1"/>
    </xf>
    <xf numFmtId="0" fontId="0" fillId="0" borderId="61" xfId="0" applyBorder="1" applyAlignment="1">
      <alignment horizontal="center" vertical="top" wrapText="1"/>
    </xf>
    <xf numFmtId="38" fontId="0" fillId="3" borderId="4" xfId="0" applyNumberFormat="1" applyFill="1" applyBorder="1" applyAlignment="1">
      <alignment horizontal="left" vertical="top" wrapText="1"/>
    </xf>
    <xf numFmtId="166" fontId="0" fillId="0" borderId="0" xfId="0" applyNumberFormat="1" applyAlignment="1"/>
    <xf numFmtId="166" fontId="0" fillId="0" borderId="17" xfId="0" applyNumberFormat="1" applyBorder="1" applyAlignment="1">
      <alignment vertical="top"/>
    </xf>
    <xf numFmtId="166" fontId="0" fillId="0" borderId="0" xfId="0" applyNumberFormat="1" applyAlignment="1">
      <alignment vertical="top"/>
    </xf>
    <xf numFmtId="0" fontId="0" fillId="0" borderId="16" xfId="0" applyBorder="1" applyAlignment="1">
      <alignment vertical="top"/>
    </xf>
    <xf numFmtId="0" fontId="0" fillId="0" borderId="14" xfId="0" applyBorder="1" applyAlignment="1">
      <alignment horizontal="left" vertical="top" wrapText="1"/>
    </xf>
    <xf numFmtId="0" fontId="0" fillId="0" borderId="60" xfId="0" applyBorder="1" applyAlignment="1">
      <alignment horizontal="left" vertical="top" wrapText="1"/>
    </xf>
    <xf numFmtId="0" fontId="0" fillId="0" borderId="16" xfId="0" applyBorder="1" applyAlignment="1">
      <alignment horizontal="center" vertical="top" wrapText="1"/>
    </xf>
    <xf numFmtId="0" fontId="0" fillId="0" borderId="18" xfId="0" applyBorder="1" applyAlignment="1">
      <alignment vertical="top"/>
    </xf>
    <xf numFmtId="0" fontId="0" fillId="0" borderId="17" xfId="0" applyBorder="1" applyAlignment="1">
      <alignment horizontal="left" vertical="top" wrapText="1"/>
    </xf>
    <xf numFmtId="0" fontId="0" fillId="0" borderId="4" xfId="0" applyBorder="1" applyAlignment="1">
      <alignment horizontal="left" vertical="top" wrapText="1"/>
    </xf>
    <xf numFmtId="0" fontId="0" fillId="0" borderId="18" xfId="0" applyBorder="1" applyAlignment="1">
      <alignment horizontal="center" vertical="top" wrapText="1"/>
    </xf>
    <xf numFmtId="0" fontId="0" fillId="0" borderId="19" xfId="0" applyBorder="1" applyAlignment="1">
      <alignment vertical="top"/>
    </xf>
    <xf numFmtId="0" fontId="0" fillId="0" borderId="21" xfId="0" applyBorder="1" applyAlignment="1">
      <alignment vertical="top"/>
    </xf>
    <xf numFmtId="0" fontId="0" fillId="0" borderId="19" xfId="0" applyBorder="1" applyAlignment="1">
      <alignment horizontal="left" vertical="top" wrapText="1"/>
    </xf>
    <xf numFmtId="0" fontId="0" fillId="0" borderId="52" xfId="0" applyBorder="1" applyAlignment="1">
      <alignment horizontal="left" vertical="top" wrapText="1"/>
    </xf>
    <xf numFmtId="0" fontId="0" fillId="0" borderId="21" xfId="0" applyBorder="1" applyAlignment="1">
      <alignment horizontal="center" vertical="top" wrapText="1"/>
    </xf>
    <xf numFmtId="0" fontId="0" fillId="0" borderId="15" xfId="0" applyBorder="1" applyAlignment="1">
      <alignment horizontal="left" vertical="top" wrapText="1"/>
    </xf>
    <xf numFmtId="0" fontId="0" fillId="0" borderId="15" xfId="0" applyBorder="1" applyAlignment="1">
      <alignment horizontal="center" vertical="top" wrapText="1"/>
    </xf>
    <xf numFmtId="0" fontId="0" fillId="0" borderId="0" xfId="0" applyAlignment="1">
      <alignment horizontal="left" vertical="top" wrapText="1"/>
    </xf>
    <xf numFmtId="6" fontId="0" fillId="3" borderId="0" xfId="0" applyNumberFormat="1" applyFill="1" applyAlignment="1">
      <alignment horizontal="left" vertical="top" wrapText="1"/>
    </xf>
    <xf numFmtId="38" fontId="0" fillId="0" borderId="4" xfId="0" applyNumberFormat="1" applyFill="1" applyBorder="1" applyAlignment="1">
      <alignment horizontal="left" vertical="top" wrapText="1"/>
    </xf>
    <xf numFmtId="0" fontId="0" fillId="0" borderId="0" xfId="0" applyFont="1" applyAlignment="1">
      <alignment horizontal="left" vertical="top"/>
    </xf>
    <xf numFmtId="0" fontId="0" fillId="0" borderId="0" xfId="0" applyFont="1" applyAlignment="1">
      <alignment vertical="top"/>
    </xf>
    <xf numFmtId="0" fontId="0" fillId="0" borderId="0" xfId="0" applyFill="1" applyAlignment="1"/>
    <xf numFmtId="0" fontId="0" fillId="0" borderId="17" xfId="0" applyFill="1" applyBorder="1" applyAlignment="1">
      <alignment vertical="top"/>
    </xf>
    <xf numFmtId="0" fontId="0" fillId="0" borderId="0" xfId="0" applyFill="1" applyAlignment="1">
      <alignment vertical="top"/>
    </xf>
    <xf numFmtId="38" fontId="0" fillId="0" borderId="55" xfId="0" applyNumberFormat="1" applyFill="1" applyBorder="1" applyAlignment="1">
      <alignment horizontal="left" vertical="top" wrapText="1"/>
    </xf>
    <xf numFmtId="0" fontId="0" fillId="0" borderId="4" xfId="0" applyFill="1" applyBorder="1" applyAlignment="1">
      <alignment horizontal="center" vertical="top" wrapText="1"/>
    </xf>
    <xf numFmtId="0" fontId="0" fillId="0" borderId="51" xfId="0" applyFill="1" applyBorder="1" applyAlignment="1">
      <alignment horizontal="center" vertical="top" wrapText="1"/>
    </xf>
    <xf numFmtId="0" fontId="0" fillId="0" borderId="0" xfId="0" applyFont="1" applyAlignment="1"/>
    <xf numFmtId="0" fontId="7" fillId="0" borderId="14" xfId="0" applyFont="1" applyFill="1" applyBorder="1" applyAlignment="1">
      <alignment vertical="top"/>
    </xf>
    <xf numFmtId="0" fontId="0" fillId="0" borderId="15" xfId="0" applyFill="1" applyBorder="1" applyAlignment="1">
      <alignment vertical="top"/>
    </xf>
    <xf numFmtId="0" fontId="0" fillId="0" borderId="16" xfId="0" applyFill="1" applyBorder="1" applyAlignment="1">
      <alignment vertical="top"/>
    </xf>
    <xf numFmtId="38" fontId="0" fillId="0" borderId="15" xfId="0" applyNumberFormat="1" applyFill="1" applyBorder="1" applyAlignment="1">
      <alignment horizontal="left" vertical="top" wrapText="1"/>
    </xf>
    <xf numFmtId="38" fontId="0" fillId="0" borderId="60" xfId="0" applyNumberFormat="1" applyFill="1" applyBorder="1" applyAlignment="1">
      <alignment horizontal="left" vertical="top" wrapText="1"/>
    </xf>
    <xf numFmtId="0" fontId="0" fillId="0" borderId="60" xfId="0" applyFill="1" applyBorder="1" applyAlignment="1">
      <alignment horizontal="center" vertical="top" wrapText="1"/>
    </xf>
    <xf numFmtId="0" fontId="0" fillId="0" borderId="16" xfId="0" applyFill="1" applyBorder="1" applyAlignment="1">
      <alignment horizontal="center" vertical="top" wrapText="1"/>
    </xf>
    <xf numFmtId="0" fontId="7" fillId="0" borderId="17" xfId="0" applyFont="1" applyFill="1" applyBorder="1" applyAlignment="1">
      <alignment vertical="top"/>
    </xf>
    <xf numFmtId="0" fontId="7" fillId="0" borderId="0" xfId="0" applyFont="1" applyFill="1" applyAlignment="1">
      <alignment vertical="top"/>
    </xf>
    <xf numFmtId="0" fontId="0" fillId="0" borderId="18" xfId="0" applyFill="1" applyBorder="1" applyAlignment="1">
      <alignment vertical="top"/>
    </xf>
    <xf numFmtId="38" fontId="0" fillId="0" borderId="0" xfId="0" applyNumberFormat="1" applyFill="1" applyAlignment="1">
      <alignment horizontal="left" vertical="top" wrapText="1"/>
    </xf>
    <xf numFmtId="0" fontId="0" fillId="0" borderId="18" xfId="0" applyFill="1" applyBorder="1" applyAlignment="1">
      <alignment horizontal="center" vertical="top" wrapText="1"/>
    </xf>
    <xf numFmtId="0" fontId="7" fillId="0" borderId="18" xfId="0" applyFont="1" applyFill="1" applyBorder="1" applyAlignment="1">
      <alignment vertical="top"/>
    </xf>
    <xf numFmtId="0" fontId="0" fillId="0" borderId="18" xfId="0" quotePrefix="1" applyFill="1" applyBorder="1" applyAlignment="1">
      <alignment horizontal="center" vertical="top" wrapText="1"/>
    </xf>
    <xf numFmtId="0" fontId="7" fillId="0" borderId="19" xfId="0" applyFont="1" applyFill="1" applyBorder="1" applyAlignment="1">
      <alignment vertical="top"/>
    </xf>
    <xf numFmtId="0" fontId="0" fillId="0" borderId="20" xfId="0" applyFill="1" applyBorder="1" applyAlignment="1">
      <alignment vertical="top"/>
    </xf>
    <xf numFmtId="0" fontId="0" fillId="0" borderId="21" xfId="0" applyFill="1" applyBorder="1" applyAlignment="1">
      <alignment vertical="top"/>
    </xf>
    <xf numFmtId="38" fontId="0" fillId="0" borderId="20" xfId="0" applyNumberFormat="1" applyFill="1" applyBorder="1" applyAlignment="1">
      <alignment horizontal="left" vertical="top" wrapText="1"/>
    </xf>
    <xf numFmtId="38" fontId="0" fillId="0" borderId="52" xfId="0" applyNumberFormat="1" applyFill="1" applyBorder="1" applyAlignment="1">
      <alignment horizontal="left" vertical="top" wrapText="1"/>
    </xf>
    <xf numFmtId="0" fontId="0" fillId="0" borderId="52" xfId="0" applyFill="1" applyBorder="1" applyAlignment="1">
      <alignment horizontal="center" vertical="top" wrapText="1"/>
    </xf>
    <xf numFmtId="0" fontId="0" fillId="0" borderId="21" xfId="0" applyFill="1" applyBorder="1" applyAlignment="1">
      <alignment horizontal="center" vertical="top" wrapText="1"/>
    </xf>
    <xf numFmtId="38" fontId="0" fillId="0" borderId="14" xfId="0" applyNumberFormat="1" applyFill="1" applyBorder="1" applyAlignment="1">
      <alignment horizontal="left" vertical="top" wrapText="1"/>
    </xf>
    <xf numFmtId="38" fontId="0" fillId="0" borderId="17" xfId="0" applyNumberFormat="1" applyFill="1" applyBorder="1" applyAlignment="1">
      <alignment horizontal="left" vertical="top" wrapText="1"/>
    </xf>
    <xf numFmtId="0" fontId="0" fillId="0" borderId="18" xfId="0" applyFill="1" applyBorder="1" applyAlignment="1"/>
    <xf numFmtId="0" fontId="7" fillId="0" borderId="20" xfId="0" applyFont="1" applyFill="1" applyBorder="1" applyAlignment="1">
      <alignment vertical="top"/>
    </xf>
    <xf numFmtId="0" fontId="0" fillId="0" borderId="20" xfId="0" applyFill="1" applyBorder="1" applyAlignment="1"/>
    <xf numFmtId="0" fontId="0" fillId="0" borderId="0" xfId="0" applyFont="1" applyFill="1" applyBorder="1" applyProtection="1">
      <alignment horizontal="left" wrapText="1"/>
    </xf>
    <xf numFmtId="0" fontId="0" fillId="0" borderId="0" xfId="0" applyFont="1" applyFill="1" applyProtection="1">
      <alignment horizontal="left" wrapText="1"/>
    </xf>
    <xf numFmtId="10" fontId="0" fillId="0" borderId="9" xfId="2" applyNumberFormat="1" applyFont="1" applyFill="1" applyBorder="1" applyAlignment="1" applyProtection="1">
      <alignment vertical="top"/>
    </xf>
    <xf numFmtId="0" fontId="0" fillId="0" borderId="0" xfId="0" applyAlignment="1">
      <alignment horizontal="left"/>
    </xf>
    <xf numFmtId="0" fontId="0" fillId="0" borderId="0" xfId="0" applyFill="1" applyAlignment="1">
      <alignment horizontal="left"/>
    </xf>
    <xf numFmtId="0" fontId="0" fillId="0" borderId="0" xfId="0" applyFont="1" applyBorder="1" applyAlignment="1" applyProtection="1">
      <alignment horizontal="left" vertical="top" wrapText="1"/>
    </xf>
    <xf numFmtId="168" fontId="7" fillId="0" borderId="14" xfId="16" applyNumberFormat="1" applyFont="1" applyFill="1" applyBorder="1" applyAlignment="1" applyProtection="1">
      <alignment horizontal="center" wrapText="1"/>
    </xf>
    <xf numFmtId="168" fontId="7" fillId="0" borderId="15" xfId="16" applyNumberFormat="1" applyFont="1" applyFill="1" applyBorder="1" applyAlignment="1" applyProtection="1">
      <alignment horizontal="center" wrapText="1"/>
    </xf>
    <xf numFmtId="168" fontId="7" fillId="0" borderId="16" xfId="16" applyNumberFormat="1" applyFont="1" applyFill="1" applyBorder="1" applyAlignment="1" applyProtection="1">
      <alignment horizontal="center" wrapText="1"/>
    </xf>
    <xf numFmtId="168" fontId="7" fillId="0" borderId="17" xfId="16" applyNumberFormat="1" applyFont="1" applyFill="1" applyBorder="1" applyAlignment="1" applyProtection="1">
      <alignment horizontal="center" wrapText="1"/>
    </xf>
    <xf numFmtId="168" fontId="7" fillId="0" borderId="0" xfId="16" applyNumberFormat="1" applyFont="1" applyFill="1" applyBorder="1" applyAlignment="1" applyProtection="1">
      <alignment horizontal="center" wrapText="1"/>
    </xf>
    <xf numFmtId="168" fontId="7" fillId="0" borderId="18" xfId="16" applyNumberFormat="1" applyFont="1" applyFill="1" applyBorder="1" applyAlignment="1" applyProtection="1">
      <alignment horizontal="center" wrapText="1"/>
    </xf>
  </cellXfs>
  <cellStyles count="28">
    <cellStyle name="checkExposure" xfId="4" xr:uid="{00000000-0005-0000-0000-000000000000}"/>
    <cellStyle name="Comma" xfId="16" builtinId="3"/>
    <cellStyle name="Comma 2" xfId="25" xr:uid="{00000000-0005-0000-0000-000002000000}"/>
    <cellStyle name="Currency" xfId="1" builtinId="4"/>
    <cellStyle name="Currency 2" xfId="19" xr:uid="{00000000-0005-0000-0000-000004000000}"/>
    <cellStyle name="Good" xfId="3" builtinId="26"/>
    <cellStyle name="Good 2" xfId="21" xr:uid="{00000000-0005-0000-0000-000006000000}"/>
    <cellStyle name="Good 3" xfId="23" xr:uid="{00000000-0005-0000-0000-000007000000}"/>
    <cellStyle name="Good 4" xfId="27" xr:uid="{00000000-0005-0000-0000-000008000000}"/>
    <cellStyle name="greyed" xfId="5" xr:uid="{00000000-0005-0000-0000-000009000000}"/>
    <cellStyle name="HeadingTable" xfId="6" xr:uid="{00000000-0005-0000-0000-00000A000000}"/>
    <cellStyle name="highlightExposure" xfId="7" xr:uid="{00000000-0005-0000-0000-00000B000000}"/>
    <cellStyle name="highlightText" xfId="8" xr:uid="{00000000-0005-0000-0000-00000C000000}"/>
    <cellStyle name="Hyperlink 2" xfId="9" xr:uid="{00000000-0005-0000-0000-00000D000000}"/>
    <cellStyle name="inputExposure" xfId="10" xr:uid="{00000000-0005-0000-0000-00000E000000}"/>
    <cellStyle name="inputPercentageS" xfId="11" xr:uid="{00000000-0005-0000-0000-00000F000000}"/>
    <cellStyle name="Normal" xfId="0" builtinId="0"/>
    <cellStyle name="Normal 2" xfId="12" xr:uid="{00000000-0005-0000-0000-000011000000}"/>
    <cellStyle name="Normal 3" xfId="13" xr:uid="{00000000-0005-0000-0000-000012000000}"/>
    <cellStyle name="Normal 3 2" xfId="22" xr:uid="{00000000-0005-0000-0000-000013000000}"/>
    <cellStyle name="Normal 4" xfId="14" xr:uid="{00000000-0005-0000-0000-000014000000}"/>
    <cellStyle name="Normal 5" xfId="18" xr:uid="{00000000-0005-0000-0000-000015000000}"/>
    <cellStyle name="Normal 6" xfId="17" xr:uid="{00000000-0005-0000-0000-000016000000}"/>
    <cellStyle name="Normal 7" xfId="24" xr:uid="{00000000-0005-0000-0000-000017000000}"/>
    <cellStyle name="Percent" xfId="2" builtinId="5"/>
    <cellStyle name="Percent 2" xfId="20" xr:uid="{00000000-0005-0000-0000-000019000000}"/>
    <cellStyle name="Percent 3" xfId="26" xr:uid="{00000000-0005-0000-0000-00001A000000}"/>
    <cellStyle name="showExposure" xfId="15" xr:uid="{00000000-0005-0000-0000-00001B000000}"/>
  </cellStyles>
  <dxfs count="6">
    <dxf>
      <font>
        <strike/>
        <condense val="0"/>
        <extend val="0"/>
      </font>
      <fill>
        <patternFill>
          <bgColor indexed="10"/>
        </patternFill>
      </fill>
    </dxf>
    <dxf>
      <font>
        <strike/>
        <condense val="0"/>
        <extend val="0"/>
      </font>
      <fill>
        <patternFill>
          <bgColor indexed="10"/>
        </patternFill>
      </fill>
    </dxf>
    <dxf>
      <font>
        <strike/>
        <condense val="0"/>
        <extend val="0"/>
      </font>
      <fill>
        <patternFill>
          <bgColor indexed="10"/>
        </patternFill>
      </fill>
    </dxf>
    <dxf>
      <font>
        <strike/>
        <condense val="0"/>
        <extend val="0"/>
      </font>
      <fill>
        <patternFill>
          <bgColor indexed="10"/>
        </patternFill>
      </fill>
    </dxf>
    <dxf>
      <font>
        <strike/>
        <condense val="0"/>
        <extend val="0"/>
      </font>
      <fill>
        <patternFill>
          <bgColor indexed="10"/>
        </patternFill>
      </fill>
    </dxf>
    <dxf>
      <font>
        <strike/>
        <condense val="0"/>
        <extend val="0"/>
      </font>
      <fill>
        <patternFill>
          <bgColor indexed="10"/>
        </patternFill>
      </fill>
    </dxf>
  </dxfs>
  <tableStyles count="0" defaultTableStyle="TableStyleMedium2" defaultPivotStyle="PivotStyleLight16"/>
  <colors>
    <mruColors>
      <color rgb="FFC6E0B4"/>
      <color rgb="FFFFFF00"/>
      <color rgb="FF66FF33"/>
      <color rgb="FFFFFF99"/>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622935</xdr:colOff>
      <xdr:row>59</xdr:row>
      <xdr:rowOff>127000</xdr:rowOff>
    </xdr:to>
    <xdr:pic>
      <xdr:nvPicPr>
        <xdr:cNvPr id="2" name="Picture 3" descr="bsifosfi">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79995" cy="10017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47625</xdr:colOff>
      <xdr:row>20</xdr:row>
      <xdr:rowOff>104774</xdr:rowOff>
    </xdr:from>
    <xdr:to>
      <xdr:col>11</xdr:col>
      <xdr:colOff>198129</xdr:colOff>
      <xdr:row>59</xdr:row>
      <xdr:rowOff>9524</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876425" y="3343274"/>
          <a:ext cx="5027304" cy="62198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2400" b="0" i="0" u="none" strike="noStrike" baseline="0">
              <a:solidFill>
                <a:srgbClr val="000000"/>
              </a:solidFill>
              <a:latin typeface="Times New Roman"/>
              <a:cs typeface="Times New Roman"/>
            </a:rPr>
            <a:t>Streamlined Net Cumulative Cash Flow (NCCF)</a:t>
          </a:r>
          <a:endParaRPr lang="en-CA" sz="2800" b="0" i="0" u="none" strike="noStrike" baseline="0">
            <a:solidFill>
              <a:srgbClr val="000000"/>
            </a:solidFill>
            <a:latin typeface="Times New Roman"/>
            <a:cs typeface="Times New Roman"/>
          </a:endParaRPr>
        </a:p>
        <a:p>
          <a:pPr algn="l" rtl="0">
            <a:defRPr sz="1000"/>
          </a:pPr>
          <a:r>
            <a:rPr lang="en-CA" sz="2400" b="0" i="0" u="none" strike="noStrike" baseline="0">
              <a:solidFill>
                <a:srgbClr val="000000"/>
              </a:solidFill>
              <a:latin typeface="Times New Roman"/>
              <a:cs typeface="Times New Roman"/>
            </a:rPr>
            <a:t>Template</a:t>
          </a: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r>
            <a:rPr lang="en-CA" sz="1200" b="0" i="0" u="none" strike="noStrike" baseline="0">
              <a:solidFill>
                <a:srgbClr val="000000"/>
              </a:solidFill>
              <a:latin typeface="Times New Roman"/>
              <a:cs typeface="Times New Roman"/>
            </a:rPr>
            <a:t>April 2023</a:t>
          </a:r>
        </a:p>
        <a:p>
          <a:pPr algn="l" rtl="0">
            <a:defRPr sz="1000"/>
          </a:pPr>
          <a:endParaRPr lang="en-CA" sz="1200" b="0" i="0" u="none" strike="noStrike" baseline="0">
            <a:solidFill>
              <a:srgbClr val="000000"/>
            </a:solidFill>
            <a:latin typeface="Times New Roman"/>
            <a:cs typeface="Times New Roman"/>
          </a:endParaRPr>
        </a:p>
        <a:p>
          <a:pPr algn="l" rtl="0">
            <a:defRPr sz="1000"/>
          </a:pPr>
          <a:r>
            <a:rPr lang="en-CA" sz="1200" b="0" i="0" u="none" strike="noStrike" baseline="0">
              <a:solidFill>
                <a:srgbClr val="000000"/>
              </a:solidFill>
              <a:latin typeface="Times New Roman"/>
              <a:cs typeface="Times New Roman"/>
            </a:rPr>
            <a:t>For Data Submissions after Apr 1, 2023</a:t>
          </a: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xdr:txBody>
    </xdr:sp>
    <xdr:clientData/>
  </xdr:twoCellAnchor>
  <xdr:twoCellAnchor>
    <xdr:from>
      <xdr:col>9</xdr:col>
      <xdr:colOff>590550</xdr:colOff>
      <xdr:row>1</xdr:row>
      <xdr:rowOff>47625</xdr:rowOff>
    </xdr:from>
    <xdr:to>
      <xdr:col>11</xdr:col>
      <xdr:colOff>548690</xdr:colOff>
      <xdr:row>3</xdr:row>
      <xdr:rowOff>15482</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6076950" y="209550"/>
          <a:ext cx="1177340" cy="291707"/>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0</xdr:row>
          <xdr:rowOff>57150</xdr:rowOff>
        </xdr:from>
        <xdr:to>
          <xdr:col>5</xdr:col>
          <xdr:colOff>2200275</xdr:colOff>
          <xdr:row>2</xdr:row>
          <xdr:rowOff>19050</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57150</xdr:rowOff>
        </xdr:from>
        <xdr:to>
          <xdr:col>5</xdr:col>
          <xdr:colOff>3371850</xdr:colOff>
          <xdr:row>2</xdr:row>
          <xdr:rowOff>19050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0</xdr:row>
          <xdr:rowOff>57150</xdr:rowOff>
        </xdr:from>
        <xdr:to>
          <xdr:col>14</xdr:col>
          <xdr:colOff>3305175</xdr:colOff>
          <xdr:row>2</xdr:row>
          <xdr:rowOff>19050</xdr:rowOff>
        </xdr:to>
        <xdr:sp macro="" textlink="">
          <xdr:nvSpPr>
            <xdr:cNvPr id="4098" name="Object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0</xdr:row>
          <xdr:rowOff>9525</xdr:rowOff>
        </xdr:from>
        <xdr:to>
          <xdr:col>35</xdr:col>
          <xdr:colOff>266700</xdr:colOff>
          <xdr:row>1</xdr:row>
          <xdr:rowOff>123825</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28575</xdr:rowOff>
        </xdr:from>
        <xdr:to>
          <xdr:col>5</xdr:col>
          <xdr:colOff>3181350</xdr:colOff>
          <xdr:row>1</xdr:row>
          <xdr:rowOff>133350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pace.osfi-bsif.gc.ca/sites/ficore/OsfiPEG/LAR%20Guideline%202023/Comprehensive%20NCCF%20-%20LAR%202023%20-%20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1.Combined NCCF"/>
      <sheetName val="2.CAD NCCF"/>
      <sheetName val="3.USD NCCF"/>
      <sheetName val="4.EUR NCCF"/>
      <sheetName val="5.GBP NCCF"/>
      <sheetName val="6.Other(Incld) NCCF"/>
      <sheetName val="Appx 1.Ref Rates"/>
      <sheetName val="Appx 2.Instructions"/>
    </sheetNames>
    <sheetDataSet>
      <sheetData sheetId="0"/>
      <sheetData sheetId="1"/>
      <sheetData sheetId="2"/>
      <sheetData sheetId="3"/>
      <sheetData sheetId="4"/>
      <sheetData sheetId="5"/>
      <sheetData sheetId="6"/>
      <sheetData sheetId="7">
        <row r="8">
          <cell r="AJ8" t="str">
            <v>Eligible Non-Financial Common Equity shares</v>
          </cell>
          <cell r="AK8">
            <v>0.5</v>
          </cell>
        </row>
        <row r="9">
          <cell r="AJ9" t="str">
            <v>Eligible Financial Common Equity</v>
          </cell>
          <cell r="AL9">
            <v>0.125</v>
          </cell>
          <cell r="AM9">
            <v>0.25</v>
          </cell>
          <cell r="AN9">
            <v>0.125</v>
          </cell>
        </row>
        <row r="10">
          <cell r="F10" t="str">
            <v>Sovereign &amp; Central Bank Government Securities (High rated)</v>
          </cell>
          <cell r="G10">
            <v>5.0000000000000001E-3</v>
          </cell>
          <cell r="H10">
            <v>1.0000000000000009E-2</v>
          </cell>
          <cell r="I10">
            <v>0.01</v>
          </cell>
          <cell r="J10">
            <v>0.01</v>
          </cell>
          <cell r="R10" t="str">
            <v>RSB Type 1 insured, stable demand deposits</v>
          </cell>
          <cell r="S10">
            <v>5.0000000000000001E-3</v>
          </cell>
          <cell r="U10">
            <v>7.4999999999999997E-3</v>
          </cell>
          <cell r="AC10" t="str">
            <v>HELOCs</v>
          </cell>
          <cell r="AD10">
            <v>0.02</v>
          </cell>
        </row>
        <row r="11">
          <cell r="F11" t="str">
            <v>State, Provincial &amp; Agency Government Securities (High rated)</v>
          </cell>
          <cell r="G11">
            <v>1.4999999999999999E-2</v>
          </cell>
          <cell r="H11">
            <v>0.03</v>
          </cell>
          <cell r="I11">
            <v>0.03</v>
          </cell>
          <cell r="J11">
            <v>0.03</v>
          </cell>
          <cell r="R11" t="str">
            <v>RSB Type 2 insured, stable demand deposits</v>
          </cell>
          <cell r="S11">
            <v>0.01</v>
          </cell>
          <cell r="U11">
            <v>7.4999999999999997E-3</v>
          </cell>
          <cell r="AC11" t="str">
            <v>Credit Cards; of which to transactors</v>
          </cell>
          <cell r="AD11">
            <v>0</v>
          </cell>
        </row>
        <row r="12">
          <cell r="F12" t="str">
            <v>State Municipal Government Securities (High rated)</v>
          </cell>
          <cell r="G12">
            <v>0.05</v>
          </cell>
          <cell r="H12">
            <v>0.05</v>
          </cell>
          <cell r="I12">
            <v>0.05</v>
          </cell>
          <cell r="J12">
            <v>1</v>
          </cell>
          <cell r="R12" t="str">
            <v>RSB Insured, less stable demand deposits</v>
          </cell>
          <cell r="S12">
            <v>1.2500000000000001E-2</v>
          </cell>
          <cell r="U12">
            <v>2.5000000000000001E-2</v>
          </cell>
          <cell r="AC12" t="str">
            <v>Credit Cards; of which to non-transactors</v>
          </cell>
          <cell r="AD12">
            <v>0.02</v>
          </cell>
        </row>
        <row r="13">
          <cell r="F13" t="str">
            <v>Supranational and Multilateral Development Bank Government Securities (High rated)</v>
          </cell>
          <cell r="G13">
            <v>0.05</v>
          </cell>
          <cell r="H13">
            <v>0.05</v>
          </cell>
          <cell r="I13">
            <v>0.05</v>
          </cell>
          <cell r="J13">
            <v>1</v>
          </cell>
          <cell r="R13" t="str">
            <v>RSB managed by an unaffiliated third-party, demand deposits</v>
          </cell>
          <cell r="S13">
            <v>7.4999999999999997E-2</v>
          </cell>
          <cell r="U13">
            <v>0.1</v>
          </cell>
          <cell r="AC13" t="str">
            <v>Other lines of credit; of which transactors</v>
          </cell>
          <cell r="AD13">
            <v>0</v>
          </cell>
        </row>
        <row r="14">
          <cell r="G14" t="str">
            <v/>
          </cell>
          <cell r="R14" t="str">
            <v>RSB Uninsured demand deposits</v>
          </cell>
          <cell r="S14">
            <v>1.2500000000000001E-2</v>
          </cell>
          <cell r="U14">
            <v>3.7499999999999999E-2</v>
          </cell>
          <cell r="AC14" t="str">
            <v>Other lines of credit; of which uncommitted to non-transactors</v>
          </cell>
          <cell r="AD14">
            <v>0.02</v>
          </cell>
        </row>
        <row r="15">
          <cell r="F15" t="str">
            <v>Sovereign &amp; Central Bank Government Securities (Medium rated)</v>
          </cell>
          <cell r="G15">
            <v>0.1</v>
          </cell>
          <cell r="H15">
            <v>0.1</v>
          </cell>
          <cell r="I15">
            <v>0.1</v>
          </cell>
          <cell r="J15">
            <v>1</v>
          </cell>
          <cell r="R15" t="str">
            <v>RSB Rate sensitive deposits directly managed by the client -  established relationship or deposit in a transactional account</v>
          </cell>
          <cell r="S15">
            <v>1.2500000000000001E-2</v>
          </cell>
          <cell r="U15">
            <v>3.7499999999999999E-2</v>
          </cell>
          <cell r="AC15" t="str">
            <v>Other lines of credit; of which committed to non-transactors</v>
          </cell>
          <cell r="AD15">
            <v>0.05</v>
          </cell>
        </row>
        <row r="16">
          <cell r="F16" t="str">
            <v>State, Provincial &amp; Agency Government Securities (Medium rated)</v>
          </cell>
          <cell r="G16">
            <v>0.13</v>
          </cell>
          <cell r="H16">
            <v>1</v>
          </cell>
          <cell r="I16">
            <v>1</v>
          </cell>
          <cell r="J16">
            <v>1</v>
          </cell>
          <cell r="R16" t="str">
            <v>RSB Rate sensitive deposits directly managed by the client - no established relationship and not in a transactional account</v>
          </cell>
          <cell r="S16">
            <v>3.7499999999999999E-2</v>
          </cell>
          <cell r="U16">
            <v>3.7499999999999999E-2</v>
          </cell>
          <cell r="AC16" t="str">
            <v xml:space="preserve">Other; of which uncommitted </v>
          </cell>
          <cell r="AD16">
            <v>0.02</v>
          </cell>
        </row>
        <row r="17">
          <cell r="F17" t="str">
            <v>State Municipal Government Securities (Medium rated)</v>
          </cell>
          <cell r="G17">
            <v>0.2</v>
          </cell>
          <cell r="H17">
            <v>1</v>
          </cell>
          <cell r="I17">
            <v>1</v>
          </cell>
          <cell r="J17">
            <v>1</v>
          </cell>
          <cell r="AC17" t="str">
            <v xml:space="preserve">Other; of which committed </v>
          </cell>
          <cell r="AD17">
            <v>0.05</v>
          </cell>
        </row>
        <row r="18">
          <cell r="F18" t="str">
            <v>Supranational and Multilateral Development Bank Government Securities (Medium rated)</v>
          </cell>
          <cell r="G18">
            <v>1</v>
          </cell>
          <cell r="H18">
            <v>1</v>
          </cell>
          <cell r="I18">
            <v>1</v>
          </cell>
          <cell r="J18">
            <v>1</v>
          </cell>
        </row>
        <row r="19">
          <cell r="G19" t="str">
            <v/>
          </cell>
          <cell r="R19" t="str">
            <v>RSB Type 1 insured, stable, cashable term deposit</v>
          </cell>
          <cell r="S19">
            <v>5.0000000000000001E-3</v>
          </cell>
          <cell r="U19">
            <v>7.4999999999999997E-3</v>
          </cell>
          <cell r="AC19" t="str">
            <v>To non-financial corporates; of which: NIG; no operational relationship</v>
          </cell>
          <cell r="AD19">
            <v>0.15</v>
          </cell>
        </row>
        <row r="20">
          <cell r="F20" t="str">
            <v>Sovereign &amp; Central Bank Government Securities (Low/not rated)</v>
          </cell>
          <cell r="G20">
            <v>1</v>
          </cell>
          <cell r="H20">
            <v>1</v>
          </cell>
          <cell r="I20">
            <v>1</v>
          </cell>
          <cell r="J20">
            <v>1</v>
          </cell>
          <cell r="R20" t="str">
            <v>RSB Type 1 insured, less stable, cashable term deposit</v>
          </cell>
          <cell r="S20">
            <v>1.2500000000000001E-2</v>
          </cell>
          <cell r="U20">
            <v>2.5000000000000001E-2</v>
          </cell>
          <cell r="AC20" t="str">
            <v>To non-financial corporates; of which: IG; no operational relationship</v>
          </cell>
          <cell r="AD20">
            <v>0.15</v>
          </cell>
        </row>
        <row r="21">
          <cell r="F21" t="str">
            <v>State, Provincial &amp; Agency Government Securities (Low/not rated)</v>
          </cell>
          <cell r="G21">
            <v>1</v>
          </cell>
          <cell r="H21">
            <v>1</v>
          </cell>
          <cell r="I21">
            <v>1</v>
          </cell>
          <cell r="J21">
            <v>1</v>
          </cell>
          <cell r="R21" t="str">
            <v>RSB Type 2 insured, stable, cashable term deposit</v>
          </cell>
          <cell r="S21">
            <v>0.01</v>
          </cell>
          <cell r="U21">
            <v>7.4999999999999997E-3</v>
          </cell>
          <cell r="AC21" t="str">
            <v>To non-financial corporates; of which: NIG; existing operational relationship</v>
          </cell>
          <cell r="AD21">
            <v>0.05</v>
          </cell>
        </row>
        <row r="22">
          <cell r="F22" t="str">
            <v>State Municipal Government Securities (Low/not rated)</v>
          </cell>
          <cell r="G22">
            <v>1</v>
          </cell>
          <cell r="H22">
            <v>1</v>
          </cell>
          <cell r="I22">
            <v>1</v>
          </cell>
          <cell r="J22">
            <v>1</v>
          </cell>
          <cell r="R22" t="str">
            <v>RSB Type 2 insured, less stable, cashable term deposit</v>
          </cell>
          <cell r="S22">
            <v>1.2500000000000001E-2</v>
          </cell>
          <cell r="U22">
            <v>2.5000000000000001E-2</v>
          </cell>
          <cell r="AC22" t="str">
            <v>To non-financial corporates; of which: IG; existing operational relationship</v>
          </cell>
          <cell r="AD22">
            <v>0.05</v>
          </cell>
        </row>
        <row r="23">
          <cell r="F23" t="str">
            <v>Supranational and Multilateral Development Bank Government Securities (Low/not rated)</v>
          </cell>
          <cell r="G23">
            <v>1</v>
          </cell>
          <cell r="H23">
            <v>1</v>
          </cell>
          <cell r="I23">
            <v>1</v>
          </cell>
          <cell r="J23">
            <v>1</v>
          </cell>
          <cell r="R23" t="str">
            <v>RSB Uninsured cashable term deposit</v>
          </cell>
          <cell r="S23">
            <v>1.2500000000000001E-2</v>
          </cell>
          <cell r="U23">
            <v>3.7499999999999999E-2</v>
          </cell>
          <cell r="AC23" t="str">
            <v>To sovereigns, central banks, PSEs and MDBs</v>
          </cell>
          <cell r="AD23">
            <v>0.1</v>
          </cell>
        </row>
        <row r="24">
          <cell r="G24" t="str">
            <v/>
          </cell>
          <cell r="R24" t="str">
            <v>RSB managed by an unaffiliated third-party, cashable term deposit</v>
          </cell>
          <cell r="S24">
            <v>0.05</v>
          </cell>
          <cell r="U24">
            <v>7.4999999999999997E-2</v>
          </cell>
          <cell r="AC24" t="str">
            <v>To banks subject to prudential supervision</v>
          </cell>
          <cell r="AD24">
            <v>0.4</v>
          </cell>
        </row>
        <row r="25">
          <cell r="G25" t="str">
            <v/>
          </cell>
          <cell r="AC25" t="str">
            <v>To other financial institutions</v>
          </cell>
          <cell r="AD25">
            <v>0.4</v>
          </cell>
        </row>
        <row r="26">
          <cell r="F26" t="str">
            <v>Agency MBS (High rated)</v>
          </cell>
          <cell r="G26">
            <v>0.04</v>
          </cell>
          <cell r="H26">
            <v>0.04</v>
          </cell>
          <cell r="I26">
            <v>1</v>
          </cell>
          <cell r="J26">
            <v>0.15</v>
          </cell>
          <cell r="R26" t="str">
            <v>RSB Type 1 insured, stable, fixed term (30-day) deposit</v>
          </cell>
          <cell r="S26">
            <v>5.0000000000000001E-3</v>
          </cell>
          <cell r="T26">
            <v>0.02</v>
          </cell>
          <cell r="U26">
            <v>7.4999999999999997E-3</v>
          </cell>
          <cell r="AC26" t="str">
            <v>To other legal entities</v>
          </cell>
          <cell r="AD26">
            <v>1</v>
          </cell>
        </row>
        <row r="27">
          <cell r="F27" t="str">
            <v>Agency MBS (Medium rated)</v>
          </cell>
          <cell r="G27">
            <v>1</v>
          </cell>
          <cell r="H27">
            <v>1</v>
          </cell>
          <cell r="I27">
            <v>1</v>
          </cell>
          <cell r="J27">
            <v>1</v>
          </cell>
          <cell r="R27" t="str">
            <v>RSB Type 1 insured, stable, fixed term (60-day) deposit</v>
          </cell>
          <cell r="S27">
            <v>5.0000000000000001E-3</v>
          </cell>
          <cell r="T27">
            <v>0.02</v>
          </cell>
          <cell r="U27">
            <v>7.4999999999999997E-3</v>
          </cell>
        </row>
        <row r="28">
          <cell r="F28" t="str">
            <v>Agency MBS (Low/not rated)</v>
          </cell>
          <cell r="G28">
            <v>1</v>
          </cell>
          <cell r="H28">
            <v>1</v>
          </cell>
          <cell r="I28">
            <v>1</v>
          </cell>
          <cell r="J28">
            <v>1</v>
          </cell>
          <cell r="R28" t="str">
            <v>RSB Type 1 insured, stable, fixed term (90-day) deposit</v>
          </cell>
          <cell r="S28">
            <v>5.0000000000000001E-3</v>
          </cell>
          <cell r="T28">
            <v>0.02</v>
          </cell>
          <cell r="U28">
            <v>7.4999999999999997E-3</v>
          </cell>
          <cell r="AC28" t="str">
            <v>To commercial with no operational relationship</v>
          </cell>
          <cell r="AD28">
            <v>0.1</v>
          </cell>
        </row>
        <row r="29">
          <cell r="G29" t="str">
            <v/>
          </cell>
          <cell r="R29" t="str">
            <v>RSB Type 1 insured, stable, fixed term (180-day) deposit</v>
          </cell>
          <cell r="S29">
            <v>5.0000000000000001E-3</v>
          </cell>
          <cell r="T29">
            <v>0.02</v>
          </cell>
          <cell r="U29">
            <v>7.4999999999999997E-3</v>
          </cell>
          <cell r="AC29" t="str">
            <v>To commercial; with existing operational relationship</v>
          </cell>
          <cell r="AD29">
            <v>0.05</v>
          </cell>
        </row>
        <row r="30">
          <cell r="F30" t="str">
            <v>Non-Agency CMBS (High rated)</v>
          </cell>
          <cell r="G30">
            <v>1</v>
          </cell>
          <cell r="H30">
            <v>0.2</v>
          </cell>
          <cell r="I30">
            <v>0.2</v>
          </cell>
          <cell r="J30">
            <v>0.25</v>
          </cell>
          <cell r="R30" t="str">
            <v>RSB Type 1 insured, stable, fixed term (1 year) deposit</v>
          </cell>
          <cell r="S30">
            <v>5.0000000000000001E-3</v>
          </cell>
          <cell r="T30">
            <v>0.02</v>
          </cell>
          <cell r="U30">
            <v>7.4999999999999997E-3</v>
          </cell>
        </row>
        <row r="31">
          <cell r="F31" t="str">
            <v>Non-Agency CMBS Medium rated)</v>
          </cell>
          <cell r="G31">
            <v>1</v>
          </cell>
          <cell r="H31">
            <v>1</v>
          </cell>
          <cell r="I31">
            <v>1</v>
          </cell>
          <cell r="J31">
            <v>1</v>
          </cell>
          <cell r="R31" t="str">
            <v>RSB Type 1 insured, stable, fixed term (&gt;1 year) deposit</v>
          </cell>
          <cell r="S31">
            <v>5.0000000000000001E-3</v>
          </cell>
          <cell r="T31">
            <v>0.02</v>
          </cell>
          <cell r="U31">
            <v>7.4999999999999997E-3</v>
          </cell>
          <cell r="AC31" t="str">
            <v>To non-financial corporates</v>
          </cell>
          <cell r="AD31">
            <v>0.05</v>
          </cell>
        </row>
        <row r="32">
          <cell r="F32" t="str">
            <v>Non-Agency CMBS (Low/not rated)</v>
          </cell>
          <cell r="G32">
            <v>1</v>
          </cell>
          <cell r="H32">
            <v>1</v>
          </cell>
          <cell r="I32">
            <v>1</v>
          </cell>
          <cell r="J32">
            <v>1</v>
          </cell>
          <cell r="AC32" t="str">
            <v>To sovereigns, central banks, PSEs and MDBs</v>
          </cell>
          <cell r="AD32">
            <v>0.05</v>
          </cell>
        </row>
        <row r="33">
          <cell r="G33" t="str">
            <v/>
          </cell>
          <cell r="R33" t="str">
            <v>RSB Type 1 insured, less stable, fixed term (30-day) deposit</v>
          </cell>
          <cell r="S33">
            <v>1.2500000000000001E-2</v>
          </cell>
          <cell r="T33">
            <v>0.05</v>
          </cell>
          <cell r="U33">
            <v>2.5000000000000001E-2</v>
          </cell>
          <cell r="AC33" t="str">
            <v>To banks subject to prudential supervision</v>
          </cell>
          <cell r="AD33">
            <v>0.05</v>
          </cell>
        </row>
        <row r="34">
          <cell r="F34" t="str">
            <v>Non-Agency RMBS (High rated)</v>
          </cell>
          <cell r="G34">
            <v>1</v>
          </cell>
          <cell r="H34">
            <v>1</v>
          </cell>
          <cell r="I34">
            <v>0.2</v>
          </cell>
          <cell r="J34">
            <v>0.2</v>
          </cell>
          <cell r="R34" t="str">
            <v>RSB Type 1 insured, less stable, fixed term (60-day) deposit</v>
          </cell>
          <cell r="S34">
            <v>1.2500000000000001E-2</v>
          </cell>
          <cell r="T34">
            <v>0.05</v>
          </cell>
          <cell r="U34">
            <v>2.5000000000000001E-2</v>
          </cell>
          <cell r="AC34" t="str">
            <v>To other financial institutions</v>
          </cell>
          <cell r="AD34">
            <v>0.05</v>
          </cell>
        </row>
        <row r="35">
          <cell r="F35" t="str">
            <v>Non-Agency RMBS (Medium rated)</v>
          </cell>
          <cell r="G35">
            <v>1</v>
          </cell>
          <cell r="H35">
            <v>1</v>
          </cell>
          <cell r="I35">
            <v>1</v>
          </cell>
          <cell r="J35">
            <v>1</v>
          </cell>
          <cell r="R35" t="str">
            <v>RSB Type 1 insured, less stable, fixed term (90-day) deposit</v>
          </cell>
          <cell r="S35">
            <v>1.2500000000000001E-2</v>
          </cell>
          <cell r="T35">
            <v>0.05</v>
          </cell>
          <cell r="U35">
            <v>2.5000000000000001E-2</v>
          </cell>
          <cell r="AC35" t="str">
            <v>To other legal entities</v>
          </cell>
          <cell r="AD35">
            <v>0.05</v>
          </cell>
        </row>
        <row r="36">
          <cell r="F36" t="str">
            <v>Non-Agency RMBS (Low/not rated)</v>
          </cell>
          <cell r="G36">
            <v>1</v>
          </cell>
          <cell r="H36">
            <v>1</v>
          </cell>
          <cell r="I36">
            <v>1</v>
          </cell>
          <cell r="J36">
            <v>1</v>
          </cell>
          <cell r="R36" t="str">
            <v>RSB Type 1 insured, less stable, fixed term (180-day) deposit</v>
          </cell>
          <cell r="S36">
            <v>1.2500000000000001E-2</v>
          </cell>
          <cell r="T36">
            <v>0.05</v>
          </cell>
          <cell r="U36">
            <v>2.5000000000000001E-2</v>
          </cell>
        </row>
        <row r="37">
          <cell r="G37" t="str">
            <v/>
          </cell>
          <cell r="R37" t="str">
            <v>RSB Type 1 insured, less stable, fixed term (1 year) deposit</v>
          </cell>
          <cell r="S37">
            <v>1.2500000000000001E-2</v>
          </cell>
          <cell r="T37">
            <v>0.05</v>
          </cell>
          <cell r="U37">
            <v>2.5000000000000001E-2</v>
          </cell>
          <cell r="AC37" t="str">
            <v>Committed liquidity facilities to ABCPs - Maturing Balance</v>
          </cell>
          <cell r="AD37">
            <v>1</v>
          </cell>
        </row>
        <row r="38">
          <cell r="G38" t="str">
            <v/>
          </cell>
          <cell r="R38" t="str">
            <v>RSB Type 1 insured, less stable, fixed term (&gt;1 year) deposit</v>
          </cell>
          <cell r="S38">
            <v>1.2500000000000001E-2</v>
          </cell>
          <cell r="T38">
            <v>0.05</v>
          </cell>
          <cell r="U38">
            <v>2.5000000000000001E-2</v>
          </cell>
          <cell r="AC38" t="str">
            <v>Committed liquidity facilities to Unissued ABCPs (reported recognizing notice periods)</v>
          </cell>
          <cell r="AD38">
            <v>1</v>
          </cell>
        </row>
        <row r="39">
          <cell r="F39" t="str">
            <v>Non-FI issued unsecured bonds and paper (High rated)</v>
          </cell>
          <cell r="G39">
            <v>0.05</v>
          </cell>
          <cell r="H39">
            <v>0.05</v>
          </cell>
          <cell r="I39">
            <v>0.05</v>
          </cell>
          <cell r="J39">
            <v>0.3</v>
          </cell>
        </row>
        <row r="40">
          <cell r="F40" t="str">
            <v>Non-FI issued covered bonds (High rated)</v>
          </cell>
          <cell r="G40">
            <v>0.05</v>
          </cell>
          <cell r="H40">
            <v>0.05</v>
          </cell>
          <cell r="I40">
            <v>0.05</v>
          </cell>
          <cell r="J40">
            <v>0.3</v>
          </cell>
          <cell r="R40" t="str">
            <v>RSB Type 2 insured, stable, fixed term (30-day) deposit</v>
          </cell>
          <cell r="S40">
            <v>0.01</v>
          </cell>
          <cell r="T40">
            <v>0.04</v>
          </cell>
          <cell r="U40">
            <v>7.4999999999999997E-3</v>
          </cell>
          <cell r="AC40" t="str">
            <v>Committed liquidity facilities to non-financial corporate clients</v>
          </cell>
          <cell r="AD40">
            <v>0.3</v>
          </cell>
        </row>
        <row r="41">
          <cell r="G41" t="str">
            <v/>
          </cell>
          <cell r="R41" t="str">
            <v>RSB Type 2 insured, stable, fixed term (60-day) deposit</v>
          </cell>
          <cell r="S41">
            <v>0.01</v>
          </cell>
          <cell r="T41">
            <v>0.04</v>
          </cell>
          <cell r="U41">
            <v>7.4999999999999997E-3</v>
          </cell>
          <cell r="AC41" t="str">
            <v>Committed liquidity facilities to sovereigns, central banks, PSEs and MDBs</v>
          </cell>
          <cell r="AD41">
            <v>0.3</v>
          </cell>
        </row>
        <row r="42">
          <cell r="F42" t="str">
            <v>FI issued unsecured bonds and paper (High rated)</v>
          </cell>
          <cell r="G42">
            <v>0.09</v>
          </cell>
          <cell r="H42">
            <v>0.09</v>
          </cell>
          <cell r="I42">
            <v>0.09</v>
          </cell>
          <cell r="J42">
            <v>0.09</v>
          </cell>
          <cell r="R42" t="str">
            <v>RSB Type 2 insured, stable, fixed term (90-day) deposit</v>
          </cell>
          <cell r="S42">
            <v>0.01</v>
          </cell>
          <cell r="T42">
            <v>0.04</v>
          </cell>
          <cell r="U42">
            <v>7.4999999999999997E-3</v>
          </cell>
          <cell r="AC42" t="str">
            <v>Committed liquidity facilities to banks subject to prudential supervision</v>
          </cell>
          <cell r="AD42">
            <v>0.4</v>
          </cell>
        </row>
        <row r="43">
          <cell r="F43" t="str">
            <v>FI issued covered bonds (High rated)</v>
          </cell>
          <cell r="G43">
            <v>0.09</v>
          </cell>
          <cell r="H43">
            <v>0.09</v>
          </cell>
          <cell r="I43">
            <v>0.09</v>
          </cell>
          <cell r="J43">
            <v>0.12</v>
          </cell>
          <cell r="R43" t="str">
            <v>RSB Type 2 insured, stable, fixed term (180-day) deposit</v>
          </cell>
          <cell r="S43">
            <v>0.01</v>
          </cell>
          <cell r="T43">
            <v>0.04</v>
          </cell>
          <cell r="U43">
            <v>7.4999999999999997E-3</v>
          </cell>
          <cell r="AC43" t="str">
            <v>Committed liquidity facilities to other financial institutions</v>
          </cell>
          <cell r="AD43">
            <v>1</v>
          </cell>
        </row>
        <row r="44">
          <cell r="F44" t="str">
            <v>FI issued jumbo covered bonds (High rated)</v>
          </cell>
          <cell r="G44">
            <v>1</v>
          </cell>
          <cell r="H44">
            <v>1</v>
          </cell>
          <cell r="I44">
            <v>1</v>
          </cell>
          <cell r="J44">
            <v>1</v>
          </cell>
          <cell r="R44" t="str">
            <v>RSB Type 2 insured, stable, fixed term (1 year) deposit</v>
          </cell>
          <cell r="S44">
            <v>0.01</v>
          </cell>
          <cell r="T44">
            <v>0.04</v>
          </cell>
          <cell r="U44">
            <v>7.4999999999999997E-3</v>
          </cell>
          <cell r="AC44" t="str">
            <v>Committed liquidity facilities to VIEs</v>
          </cell>
          <cell r="AD44">
            <v>1</v>
          </cell>
        </row>
        <row r="45">
          <cell r="G45" t="str">
            <v/>
          </cell>
          <cell r="R45" t="str">
            <v>RSB Type 2 insured, stable, fixed term (&gt;1 year) deposit</v>
          </cell>
          <cell r="S45">
            <v>0.01</v>
          </cell>
          <cell r="T45">
            <v>0.04</v>
          </cell>
          <cell r="U45">
            <v>7.4999999999999997E-3</v>
          </cell>
          <cell r="AC45" t="str">
            <v>Committed liquidity facilities to other legal entities</v>
          </cell>
          <cell r="AD45">
            <v>1</v>
          </cell>
        </row>
        <row r="46">
          <cell r="F46" t="str">
            <v>Non-FI issued unsecured bonds and paper (Medium rated)</v>
          </cell>
          <cell r="G46">
            <v>0.1</v>
          </cell>
          <cell r="H46">
            <v>0.1</v>
          </cell>
          <cell r="I46">
            <v>0.1</v>
          </cell>
          <cell r="J46">
            <v>1</v>
          </cell>
          <cell r="AC46" t="str">
            <v>Uncommitted liquidity facilities</v>
          </cell>
          <cell r="AD46">
            <v>0.05</v>
          </cell>
        </row>
        <row r="47">
          <cell r="F47" t="str">
            <v>Non-FI issued covered bonds (Medium rated)</v>
          </cell>
          <cell r="G47">
            <v>0.1</v>
          </cell>
          <cell r="H47">
            <v>0.1</v>
          </cell>
          <cell r="I47">
            <v>0.1</v>
          </cell>
          <cell r="J47">
            <v>1</v>
          </cell>
          <cell r="R47" t="str">
            <v>RSB Type 2 insured, less stable, fixed term (30-day) deposit</v>
          </cell>
          <cell r="S47">
            <v>1.2500000000000001E-2</v>
          </cell>
          <cell r="T47">
            <v>0.05</v>
          </cell>
          <cell r="U47">
            <v>2.5000000000000001E-2</v>
          </cell>
        </row>
        <row r="48">
          <cell r="G48" t="str">
            <v/>
          </cell>
          <cell r="R48" t="str">
            <v>RSB Type 2 insured, less stable, fixed term (60-day) deposit</v>
          </cell>
          <cell r="S48">
            <v>1.2500000000000001E-2</v>
          </cell>
          <cell r="T48">
            <v>0.05</v>
          </cell>
          <cell r="U48">
            <v>2.5000000000000001E-2</v>
          </cell>
          <cell r="AC48" t="str">
            <v>Trade finance-related obligations (including guarantees and letters of credit)</v>
          </cell>
          <cell r="AD48">
            <v>0.03</v>
          </cell>
        </row>
        <row r="49">
          <cell r="F49" t="str">
            <v>FI issued unsecured bonds and paper (Medium rated)</v>
          </cell>
          <cell r="G49">
            <v>0.11</v>
          </cell>
          <cell r="H49">
            <v>0.11</v>
          </cell>
          <cell r="I49">
            <v>0.15</v>
          </cell>
          <cell r="J49">
            <v>1</v>
          </cell>
          <cell r="R49" t="str">
            <v>RSB Type 2 insured, less stable, fixed term (90-day) deposit</v>
          </cell>
          <cell r="S49">
            <v>1.2500000000000001E-2</v>
          </cell>
          <cell r="T49">
            <v>0.05</v>
          </cell>
          <cell r="U49">
            <v>2.5000000000000001E-2</v>
          </cell>
          <cell r="AC49" t="str">
            <v>Guarantees and letters of credit unrelated to trade finance obligations</v>
          </cell>
          <cell r="AD49">
            <v>0.05</v>
          </cell>
        </row>
        <row r="50">
          <cell r="F50" t="str">
            <v>FI issued covered bonds (Medium rated)</v>
          </cell>
          <cell r="G50">
            <v>0.11</v>
          </cell>
          <cell r="H50">
            <v>0.11</v>
          </cell>
          <cell r="I50">
            <v>0.11</v>
          </cell>
          <cell r="J50">
            <v>1</v>
          </cell>
          <cell r="R50" t="str">
            <v>RSB Type 2 insured, less stable, fixed term (180-day) deposit</v>
          </cell>
          <cell r="S50">
            <v>1.2500000000000001E-2</v>
          </cell>
          <cell r="T50">
            <v>0.05</v>
          </cell>
          <cell r="U50">
            <v>2.5000000000000001E-2</v>
          </cell>
        </row>
        <row r="51">
          <cell r="F51" t="str">
            <v>FI issued jumbo covered bonds (Medium rated)</v>
          </cell>
          <cell r="G51">
            <v>1</v>
          </cell>
          <cell r="H51">
            <v>1</v>
          </cell>
          <cell r="I51">
            <v>1</v>
          </cell>
          <cell r="J51">
            <v>1</v>
          </cell>
          <cell r="R51" t="str">
            <v>RSB Type 2 insured, less stable, fixed term (1 year) deposit</v>
          </cell>
          <cell r="S51">
            <v>1.2500000000000001E-2</v>
          </cell>
          <cell r="T51">
            <v>0.05</v>
          </cell>
          <cell r="U51">
            <v>2.5000000000000001E-2</v>
          </cell>
          <cell r="AC51" t="str">
            <v>Funding guarantees to subsidiaries</v>
          </cell>
          <cell r="AD51">
            <v>1</v>
          </cell>
        </row>
        <row r="52">
          <cell r="G52" t="str">
            <v/>
          </cell>
          <cell r="R52" t="str">
            <v>RSB Type 2 insured, less stable, fixed term (&gt;1 year) deposit</v>
          </cell>
          <cell r="S52">
            <v>1.2500000000000001E-2</v>
          </cell>
          <cell r="T52">
            <v>0.05</v>
          </cell>
          <cell r="U52">
            <v>2.5000000000000001E-2</v>
          </cell>
        </row>
        <row r="53">
          <cell r="F53" t="str">
            <v>Non-FI issued unsecured bonds and paper (Low/not rated)</v>
          </cell>
          <cell r="G53">
            <v>1</v>
          </cell>
          <cell r="H53">
            <v>1</v>
          </cell>
          <cell r="I53">
            <v>1</v>
          </cell>
          <cell r="J53">
            <v>1</v>
          </cell>
          <cell r="AC53" t="str">
            <v>Placeholder 1</v>
          </cell>
        </row>
        <row r="54">
          <cell r="F54" t="str">
            <v>Non-FI issued covered bonds (Low/not rated)</v>
          </cell>
          <cell r="G54">
            <v>1</v>
          </cell>
          <cell r="H54">
            <v>1</v>
          </cell>
          <cell r="I54">
            <v>1</v>
          </cell>
          <cell r="J54">
            <v>1</v>
          </cell>
          <cell r="R54" t="str">
            <v>RSB Uninsured, fixed term (30-day) deposit</v>
          </cell>
          <cell r="S54">
            <v>1.2500000000000001E-2</v>
          </cell>
          <cell r="T54">
            <v>0.05</v>
          </cell>
          <cell r="U54">
            <v>3.7499999999999999E-2</v>
          </cell>
          <cell r="AC54" t="str">
            <v>Placeholder 2</v>
          </cell>
        </row>
        <row r="55">
          <cell r="G55" t="str">
            <v/>
          </cell>
          <cell r="R55" t="str">
            <v>RSB Uninsured, fixed term (60-day) deposit</v>
          </cell>
          <cell r="S55">
            <v>1.2500000000000001E-2</v>
          </cell>
          <cell r="T55">
            <v>0.05</v>
          </cell>
          <cell r="U55">
            <v>3.7499999999999999E-2</v>
          </cell>
          <cell r="AC55" t="str">
            <v>Placeholder 3</v>
          </cell>
        </row>
        <row r="56">
          <cell r="F56" t="str">
            <v>FI issued unsecured bonds and paper (Low/not rated)</v>
          </cell>
          <cell r="G56">
            <v>1</v>
          </cell>
          <cell r="H56">
            <v>1</v>
          </cell>
          <cell r="I56">
            <v>1</v>
          </cell>
          <cell r="J56">
            <v>1</v>
          </cell>
          <cell r="R56" t="str">
            <v>RSB Uninsured, fixed term (90-day) deposit</v>
          </cell>
          <cell r="S56">
            <v>1.2500000000000001E-2</v>
          </cell>
          <cell r="T56">
            <v>0.05</v>
          </cell>
          <cell r="U56">
            <v>3.7499999999999999E-2</v>
          </cell>
        </row>
        <row r="57">
          <cell r="F57" t="str">
            <v>FI issued covered bonds (Low/not rated)</v>
          </cell>
          <cell r="G57">
            <v>1</v>
          </cell>
          <cell r="H57">
            <v>1</v>
          </cell>
          <cell r="I57">
            <v>1</v>
          </cell>
          <cell r="J57">
            <v>1</v>
          </cell>
          <cell r="R57" t="str">
            <v>RSB Uninsured, fixed term (180-day) deposit</v>
          </cell>
          <cell r="S57">
            <v>1.2500000000000001E-2</v>
          </cell>
          <cell r="T57">
            <v>0.05</v>
          </cell>
          <cell r="U57">
            <v>3.7499999999999999E-2</v>
          </cell>
        </row>
        <row r="58">
          <cell r="F58" t="str">
            <v>FI issued jumbo covered bonds (Low/not rated)</v>
          </cell>
          <cell r="G58">
            <v>1</v>
          </cell>
          <cell r="H58">
            <v>1</v>
          </cell>
          <cell r="I58">
            <v>1</v>
          </cell>
          <cell r="J58">
            <v>1</v>
          </cell>
          <cell r="R58" t="str">
            <v>RSB Uninsured, fixed term (1 year) deposit</v>
          </cell>
          <cell r="S58">
            <v>1.2500000000000001E-2</v>
          </cell>
          <cell r="T58">
            <v>0.05</v>
          </cell>
          <cell r="U58">
            <v>3.7499999999999999E-2</v>
          </cell>
        </row>
        <row r="59">
          <cell r="G59" t="str">
            <v/>
          </cell>
          <cell r="R59" t="str">
            <v>RSB Uninsured, fixed term (&gt;1 year) deposit</v>
          </cell>
          <cell r="S59">
            <v>1.2500000000000001E-2</v>
          </cell>
          <cell r="T59">
            <v>0.05</v>
          </cell>
          <cell r="U59">
            <v>3.7499999999999999E-2</v>
          </cell>
        </row>
        <row r="60">
          <cell r="G60" t="str">
            <v/>
          </cell>
        </row>
        <row r="61">
          <cell r="F61" t="str">
            <v>Non-FI Issued ABS (High rated)</v>
          </cell>
          <cell r="G61">
            <v>1</v>
          </cell>
          <cell r="H61">
            <v>1</v>
          </cell>
          <cell r="I61">
            <v>1</v>
          </cell>
          <cell r="J61">
            <v>1</v>
          </cell>
          <cell r="R61" t="str">
            <v>RSB managed by an Unaffiliated third-party sourced, fixed term (30-day) deposit</v>
          </cell>
          <cell r="S61">
            <v>0.05</v>
          </cell>
          <cell r="T61">
            <v>0.2</v>
          </cell>
          <cell r="U61">
            <v>7.4999999999999997E-2</v>
          </cell>
        </row>
        <row r="62">
          <cell r="F62" t="str">
            <v>Non-FI Issued ABCP (High rated)</v>
          </cell>
          <cell r="G62">
            <v>7.4999999999999997E-2</v>
          </cell>
          <cell r="H62">
            <v>7.4999999999999997E-2</v>
          </cell>
          <cell r="I62">
            <v>1</v>
          </cell>
          <cell r="J62">
            <v>1</v>
          </cell>
          <cell r="R62" t="str">
            <v>RSB managed by an Unaffiliated third-party sourced, fixed term (60-day) deposit</v>
          </cell>
          <cell r="S62">
            <v>0.05</v>
          </cell>
          <cell r="T62">
            <v>0.2</v>
          </cell>
          <cell r="U62">
            <v>7.4999999999999997E-2</v>
          </cell>
        </row>
        <row r="63">
          <cell r="G63" t="str">
            <v/>
          </cell>
          <cell r="R63" t="str">
            <v>RSB managed by an Unaffiliated third-party sourced, fixed term (90-day) deposit</v>
          </cell>
          <cell r="S63">
            <v>0.05</v>
          </cell>
          <cell r="T63">
            <v>0.2</v>
          </cell>
          <cell r="U63">
            <v>7.4999999999999997E-2</v>
          </cell>
        </row>
        <row r="64">
          <cell r="F64" t="str">
            <v>FI Issued ABS (High rated)</v>
          </cell>
          <cell r="G64">
            <v>1</v>
          </cell>
          <cell r="H64">
            <v>2.0000000000000018E-2</v>
          </cell>
          <cell r="I64">
            <v>1</v>
          </cell>
          <cell r="J64">
            <v>1</v>
          </cell>
          <cell r="R64" t="str">
            <v>RSB managed by an Unaffiliated third-party sourced, fixed term (180-day) deposit</v>
          </cell>
          <cell r="S64">
            <v>0.05</v>
          </cell>
          <cell r="T64">
            <v>0.2</v>
          </cell>
          <cell r="U64">
            <v>7.4999999999999997E-2</v>
          </cell>
        </row>
        <row r="65">
          <cell r="F65" t="str">
            <v>FI Issued ABCP (High rated)</v>
          </cell>
          <cell r="G65">
            <v>7.4999999999999997E-2</v>
          </cell>
          <cell r="H65">
            <v>7.4999999999999997E-2</v>
          </cell>
          <cell r="I65">
            <v>1</v>
          </cell>
          <cell r="J65">
            <v>1</v>
          </cell>
          <cell r="R65" t="str">
            <v>RSB managed by an Unaffiliated third-party sourced, fixed term (1 year) deposit</v>
          </cell>
          <cell r="S65">
            <v>0.05</v>
          </cell>
          <cell r="T65">
            <v>0.2</v>
          </cell>
          <cell r="U65">
            <v>7.4999999999999997E-2</v>
          </cell>
        </row>
        <row r="66">
          <cell r="G66" t="str">
            <v/>
          </cell>
          <cell r="R66" t="str">
            <v>RSB managed by an Unaffiliated third-party sourced, fixed term (&gt;1 year) deposit</v>
          </cell>
          <cell r="S66">
            <v>0.05</v>
          </cell>
          <cell r="T66">
            <v>0.2</v>
          </cell>
          <cell r="U66">
            <v>7.4999999999999997E-2</v>
          </cell>
        </row>
        <row r="67">
          <cell r="F67" t="str">
            <v>Non-FI Issued ABS (Medium rated)</v>
          </cell>
          <cell r="G67">
            <v>1</v>
          </cell>
          <cell r="H67">
            <v>1</v>
          </cell>
          <cell r="I67">
            <v>1</v>
          </cell>
          <cell r="J67">
            <v>1</v>
          </cell>
        </row>
        <row r="68">
          <cell r="F68" t="str">
            <v>Non-FI Issued ABCP (Medium rated)</v>
          </cell>
          <cell r="G68">
            <v>1</v>
          </cell>
          <cell r="H68">
            <v>1</v>
          </cell>
          <cell r="I68">
            <v>1</v>
          </cell>
          <cell r="J68">
            <v>1</v>
          </cell>
        </row>
        <row r="69">
          <cell r="G69" t="str">
            <v/>
          </cell>
        </row>
        <row r="70">
          <cell r="F70" t="str">
            <v>FI Issued ABS (Medium rated)</v>
          </cell>
          <cell r="G70">
            <v>1</v>
          </cell>
          <cell r="H70">
            <v>1</v>
          </cell>
          <cell r="I70">
            <v>1</v>
          </cell>
          <cell r="J70">
            <v>1</v>
          </cell>
          <cell r="R70" t="str">
            <v>CommCorp and Wholesale Operational, Insured, within approved jurisdiction</v>
          </cell>
          <cell r="S70">
            <v>7.4999999999999997E-3</v>
          </cell>
          <cell r="U70">
            <v>0.03</v>
          </cell>
        </row>
        <row r="71">
          <cell r="F71" t="str">
            <v>FI Issued ABCP (Medium rated)</v>
          </cell>
          <cell r="G71">
            <v>1</v>
          </cell>
          <cell r="H71">
            <v>1</v>
          </cell>
          <cell r="I71">
            <v>1</v>
          </cell>
          <cell r="J71">
            <v>1</v>
          </cell>
          <cell r="R71" t="str">
            <v>CommCorp and Wholesale Operational, Insured, outside of approved jurisdiction</v>
          </cell>
          <cell r="S71">
            <v>1.2500000000000001E-2</v>
          </cell>
          <cell r="U71">
            <v>0.05</v>
          </cell>
        </row>
        <row r="72">
          <cell r="G72" t="str">
            <v/>
          </cell>
          <cell r="R72" t="str">
            <v>CommCorp and Wholesale Operational, Not Insured</v>
          </cell>
          <cell r="S72">
            <v>2.5000000000000001E-2</v>
          </cell>
          <cell r="U72">
            <v>0.05</v>
          </cell>
        </row>
        <row r="73">
          <cell r="F73" t="str">
            <v>Non-FI Issued ABS (Low/not rated)</v>
          </cell>
          <cell r="G73">
            <v>1</v>
          </cell>
          <cell r="H73">
            <v>1</v>
          </cell>
          <cell r="I73">
            <v>1</v>
          </cell>
          <cell r="J73">
            <v>1</v>
          </cell>
        </row>
        <row r="74">
          <cell r="F74" t="str">
            <v>Non-FI Issued ABCP (Low/not rated)</v>
          </cell>
          <cell r="G74">
            <v>1</v>
          </cell>
          <cell r="H74">
            <v>1</v>
          </cell>
          <cell r="I74">
            <v>1</v>
          </cell>
          <cell r="J74">
            <v>1</v>
          </cell>
          <cell r="R74" t="str">
            <v>CommCorp and Wholesale Non-Operational, Insured (FI)</v>
          </cell>
          <cell r="S74">
            <v>0.25</v>
          </cell>
          <cell r="T74">
            <v>1</v>
          </cell>
        </row>
        <row r="75">
          <cell r="G75" t="str">
            <v/>
          </cell>
          <cell r="R75" t="str">
            <v>CommCorp and Wholesale Non-Operational, Uninsured (FI)</v>
          </cell>
          <cell r="S75">
            <v>0.25</v>
          </cell>
          <cell r="T75">
            <v>1</v>
          </cell>
        </row>
        <row r="76">
          <cell r="F76" t="str">
            <v>FI Issued ABS (Low/not rated)</v>
          </cell>
          <cell r="G76">
            <v>1</v>
          </cell>
          <cell r="H76">
            <v>1</v>
          </cell>
          <cell r="I76">
            <v>1</v>
          </cell>
          <cell r="J76">
            <v>1</v>
          </cell>
          <cell r="R76" t="str">
            <v>CommCorp and Wholesale Non-Operational, Insured (Corp, Sovereigns, central banks, PSE, MDB)</v>
          </cell>
          <cell r="S76">
            <v>0.03</v>
          </cell>
          <cell r="U76">
            <v>0.05</v>
          </cell>
        </row>
        <row r="77">
          <cell r="F77" t="str">
            <v>FI Issued ABCP (Low/not rated)</v>
          </cell>
          <cell r="G77">
            <v>1</v>
          </cell>
          <cell r="H77">
            <v>1</v>
          </cell>
          <cell r="I77">
            <v>1</v>
          </cell>
          <cell r="J77">
            <v>1</v>
          </cell>
          <cell r="R77" t="str">
            <v>CommCorp and Wholesale Non-Operational, Uninsured (Corp, Sovereigns, central banks, PSE, MDB)</v>
          </cell>
          <cell r="S77">
            <v>0.03</v>
          </cell>
          <cell r="U77">
            <v>0.1</v>
          </cell>
        </row>
        <row r="78">
          <cell r="G78" t="str">
            <v/>
          </cell>
        </row>
        <row r="79">
          <cell r="F79" t="str">
            <v>Bank's own debt not eliminated</v>
          </cell>
          <cell r="G79">
            <v>1</v>
          </cell>
          <cell r="H79">
            <v>1</v>
          </cell>
          <cell r="I79">
            <v>1</v>
          </cell>
          <cell r="J79">
            <v>1</v>
          </cell>
          <cell r="R79" t="str">
            <v>CommCorp and Wholesale Notice, where withdrawal notification has been provided</v>
          </cell>
          <cell r="S79">
            <v>1</v>
          </cell>
          <cell r="T79">
            <v>1</v>
          </cell>
          <cell r="U79">
            <v>1</v>
          </cell>
        </row>
        <row r="80">
          <cell r="F80" t="str">
            <v>Bank's own equity not eliminated</v>
          </cell>
          <cell r="G80">
            <v>1</v>
          </cell>
          <cell r="H80">
            <v>1</v>
          </cell>
          <cell r="I80">
            <v>1</v>
          </cell>
          <cell r="J80">
            <v>1</v>
          </cell>
        </row>
        <row r="81">
          <cell r="G81" t="str">
            <v/>
          </cell>
          <cell r="R81" t="str">
            <v xml:space="preserve">CommCorp Notice </v>
          </cell>
          <cell r="S81">
            <v>0.4</v>
          </cell>
          <cell r="T81">
            <v>0.4</v>
          </cell>
          <cell r="U81">
            <v>0.4</v>
          </cell>
        </row>
        <row r="82">
          <cell r="G82" t="str">
            <v/>
          </cell>
          <cell r="R82" t="str">
            <v>Wholesale Notice (Sovereigns, central banks, PSE, MDB)</v>
          </cell>
          <cell r="S82">
            <v>0.4</v>
          </cell>
          <cell r="T82">
            <v>0.4</v>
          </cell>
          <cell r="U82">
            <v>0.4</v>
          </cell>
        </row>
        <row r="83">
          <cell r="G83" t="str">
            <v/>
          </cell>
          <cell r="R83" t="str">
            <v>Wholesale Notice (All other counterparties, including other FIs and other legal entities)</v>
          </cell>
          <cell r="S83">
            <v>1</v>
          </cell>
          <cell r="T83">
            <v>1</v>
          </cell>
          <cell r="U83">
            <v>1</v>
          </cell>
        </row>
        <row r="84">
          <cell r="F84" t="str">
            <v>EULA Securitised Res Mort (Balance at Maturity)</v>
          </cell>
          <cell r="G84">
            <v>0.04</v>
          </cell>
          <cell r="H84">
            <v>0.04</v>
          </cell>
          <cell r="I84">
            <v>1</v>
          </cell>
          <cell r="J84">
            <v>1</v>
          </cell>
        </row>
        <row r="85">
          <cell r="F85" t="str">
            <v>EULA Securitised Res Mort (Payments)</v>
          </cell>
          <cell r="G85">
            <v>0.04</v>
          </cell>
          <cell r="H85">
            <v>0.04</v>
          </cell>
          <cell r="I85">
            <v>1</v>
          </cell>
          <cell r="J85">
            <v>1</v>
          </cell>
          <cell r="R85" t="str">
            <v>CommCorp Non-Operational Term</v>
          </cell>
          <cell r="S85">
            <v>0.4</v>
          </cell>
          <cell r="T85">
            <v>0.4</v>
          </cell>
          <cell r="U85">
            <v>0.4</v>
          </cell>
        </row>
        <row r="86">
          <cell r="G86" t="str">
            <v/>
          </cell>
          <cell r="R86" t="str">
            <v>Wholesale Term (Sovereigns, central banks, PSE, MDB)</v>
          </cell>
          <cell r="S86">
            <v>0.4</v>
          </cell>
          <cell r="T86">
            <v>0.4</v>
          </cell>
          <cell r="U86">
            <v>0.4</v>
          </cell>
        </row>
        <row r="87">
          <cell r="G87" t="str">
            <v/>
          </cell>
          <cell r="R87" t="str">
            <v>Wholesale Term (All other counterparties, including other FIs and other legal entities)</v>
          </cell>
          <cell r="S87">
            <v>1</v>
          </cell>
          <cell r="T87">
            <v>1</v>
          </cell>
          <cell r="U87">
            <v>1</v>
          </cell>
        </row>
        <row r="88">
          <cell r="F88" t="str">
            <v>EULA Securitised Coml Mort (Balance at Maturity)</v>
          </cell>
          <cell r="G88">
            <v>0.04</v>
          </cell>
          <cell r="H88">
            <v>0.04</v>
          </cell>
          <cell r="I88">
            <v>1</v>
          </cell>
          <cell r="J88">
            <v>1</v>
          </cell>
        </row>
        <row r="89">
          <cell r="F89" t="str">
            <v>EULA Securitised Coml Mort (Payments)</v>
          </cell>
          <cell r="G89">
            <v>0.04</v>
          </cell>
          <cell r="H89">
            <v>0.04</v>
          </cell>
          <cell r="I89">
            <v>1</v>
          </cell>
          <cell r="J89">
            <v>1</v>
          </cell>
        </row>
        <row r="91">
          <cell r="F91" t="str">
            <v>Placeholder 1</v>
          </cell>
          <cell r="R91" t="str">
            <v>1 month BA issued</v>
          </cell>
          <cell r="S91">
            <v>0.75</v>
          </cell>
          <cell r="T91">
            <v>0.75</v>
          </cell>
          <cell r="U91">
            <v>0.75</v>
          </cell>
        </row>
        <row r="92">
          <cell r="F92" t="str">
            <v>Placeholder 2</v>
          </cell>
          <cell r="R92" t="str">
            <v>2 month BA issued</v>
          </cell>
          <cell r="S92">
            <v>0.75</v>
          </cell>
          <cell r="T92">
            <v>0.75</v>
          </cell>
          <cell r="U92">
            <v>0.75</v>
          </cell>
        </row>
        <row r="93">
          <cell r="F93" t="str">
            <v>Placeholder 3</v>
          </cell>
          <cell r="R93" t="str">
            <v>3 month BA issued</v>
          </cell>
          <cell r="S93">
            <v>0.75</v>
          </cell>
          <cell r="T93">
            <v>0.75</v>
          </cell>
          <cell r="U93">
            <v>0.75</v>
          </cell>
        </row>
        <row r="95">
          <cell r="R95" t="str">
            <v>Placeholder 1</v>
          </cell>
        </row>
        <row r="96">
          <cell r="R96" t="str">
            <v>Placeholder 2</v>
          </cell>
        </row>
        <row r="97">
          <cell r="R97" t="str">
            <v>Placeholder 3</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4.bin"/><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3.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L58"/>
  <sheetViews>
    <sheetView tabSelected="1" workbookViewId="0"/>
  </sheetViews>
  <sheetFormatPr defaultColWidth="9.28515625" defaultRowHeight="12.75" x14ac:dyDescent="0.2"/>
  <cols>
    <col min="1" max="16384" width="9.28515625" style="370"/>
  </cols>
  <sheetData>
    <row r="1" spans="1:12" x14ac:dyDescent="0.2">
      <c r="A1" s="369"/>
      <c r="B1" s="369"/>
      <c r="C1" s="369"/>
      <c r="D1" s="369"/>
      <c r="E1" s="369"/>
      <c r="F1" s="369"/>
      <c r="G1" s="369"/>
      <c r="H1" s="369"/>
      <c r="I1" s="369"/>
      <c r="J1" s="369"/>
      <c r="K1" s="369"/>
      <c r="L1" s="369"/>
    </row>
    <row r="2" spans="1:12" x14ac:dyDescent="0.2">
      <c r="A2" s="369"/>
      <c r="B2" s="369"/>
      <c r="C2" s="369"/>
      <c r="D2" s="369"/>
      <c r="E2" s="369"/>
      <c r="F2" s="369"/>
      <c r="G2" s="369"/>
      <c r="H2" s="369"/>
      <c r="I2" s="369"/>
      <c r="J2" s="369"/>
      <c r="K2" s="369"/>
      <c r="L2" s="369"/>
    </row>
    <row r="3" spans="1:12" x14ac:dyDescent="0.2">
      <c r="A3" s="369"/>
      <c r="B3" s="369"/>
      <c r="C3" s="369"/>
      <c r="D3" s="369"/>
      <c r="E3" s="369"/>
      <c r="F3" s="369"/>
      <c r="G3" s="369"/>
      <c r="H3" s="369"/>
      <c r="I3" s="369"/>
      <c r="J3" s="369"/>
      <c r="K3" s="369"/>
      <c r="L3" s="369"/>
    </row>
    <row r="4" spans="1:12" x14ac:dyDescent="0.2">
      <c r="A4" s="369"/>
      <c r="B4" s="369"/>
      <c r="C4" s="369"/>
      <c r="D4" s="369"/>
      <c r="E4" s="369"/>
      <c r="F4" s="369"/>
      <c r="G4" s="369"/>
      <c r="H4" s="369"/>
      <c r="I4" s="369"/>
      <c r="J4" s="369"/>
      <c r="K4" s="369"/>
      <c r="L4" s="369"/>
    </row>
    <row r="5" spans="1:12" x14ac:dyDescent="0.2">
      <c r="A5" s="369"/>
      <c r="B5" s="369"/>
      <c r="C5" s="369"/>
      <c r="D5" s="369"/>
      <c r="E5" s="369"/>
      <c r="F5" s="369"/>
      <c r="G5" s="369"/>
      <c r="H5" s="369"/>
      <c r="I5" s="369"/>
      <c r="J5" s="369"/>
      <c r="K5" s="369"/>
      <c r="L5" s="369"/>
    </row>
    <row r="6" spans="1:12" x14ac:dyDescent="0.2">
      <c r="A6" s="369"/>
      <c r="B6" s="369"/>
      <c r="C6" s="369"/>
      <c r="D6" s="369"/>
      <c r="E6" s="369"/>
      <c r="F6" s="369"/>
      <c r="G6" s="369"/>
      <c r="H6" s="369"/>
      <c r="I6" s="369"/>
      <c r="J6" s="369"/>
      <c r="K6" s="369"/>
      <c r="L6" s="369"/>
    </row>
    <row r="7" spans="1:12" x14ac:dyDescent="0.2">
      <c r="A7" s="369"/>
      <c r="B7" s="369"/>
      <c r="C7" s="369"/>
      <c r="D7" s="369"/>
      <c r="E7" s="369"/>
      <c r="F7" s="369"/>
      <c r="G7" s="369"/>
      <c r="H7" s="369"/>
      <c r="I7" s="369"/>
      <c r="J7" s="369"/>
      <c r="K7" s="369"/>
      <c r="L7" s="369"/>
    </row>
    <row r="8" spans="1:12" x14ac:dyDescent="0.2">
      <c r="A8" s="369"/>
      <c r="B8" s="369"/>
      <c r="C8" s="369"/>
      <c r="D8" s="369"/>
      <c r="E8" s="369"/>
      <c r="F8" s="369"/>
      <c r="G8" s="369"/>
      <c r="H8" s="369"/>
      <c r="I8" s="369"/>
      <c r="J8" s="369"/>
      <c r="K8" s="369"/>
      <c r="L8" s="369"/>
    </row>
    <row r="9" spans="1:12" x14ac:dyDescent="0.2">
      <c r="A9" s="369"/>
      <c r="B9" s="369"/>
      <c r="C9" s="369"/>
      <c r="D9" s="369"/>
      <c r="E9" s="369"/>
      <c r="F9" s="369"/>
      <c r="G9" s="369"/>
      <c r="H9" s="369"/>
      <c r="I9" s="369"/>
      <c r="J9" s="369"/>
      <c r="K9" s="369"/>
      <c r="L9" s="369"/>
    </row>
    <row r="10" spans="1:12" x14ac:dyDescent="0.2">
      <c r="A10" s="369"/>
      <c r="B10" s="369"/>
      <c r="C10" s="369"/>
      <c r="D10" s="369"/>
      <c r="E10" s="369"/>
      <c r="F10" s="369"/>
      <c r="G10" s="369"/>
      <c r="H10" s="369"/>
      <c r="I10" s="369"/>
      <c r="J10" s="369"/>
      <c r="K10" s="369"/>
      <c r="L10" s="369"/>
    </row>
    <row r="11" spans="1:12" x14ac:dyDescent="0.2">
      <c r="A11" s="369"/>
      <c r="B11" s="369"/>
      <c r="C11" s="369"/>
      <c r="D11" s="369"/>
      <c r="E11" s="369"/>
      <c r="F11" s="369"/>
      <c r="G11" s="369"/>
      <c r="H11" s="369"/>
      <c r="I11" s="369"/>
      <c r="J11" s="369"/>
      <c r="K11" s="369"/>
      <c r="L11" s="369"/>
    </row>
    <row r="12" spans="1:12" x14ac:dyDescent="0.2">
      <c r="A12" s="369"/>
      <c r="B12" s="369"/>
      <c r="C12" s="369"/>
      <c r="D12" s="369"/>
      <c r="E12" s="369"/>
      <c r="F12" s="369"/>
      <c r="G12" s="369"/>
      <c r="H12" s="369"/>
      <c r="I12" s="369"/>
      <c r="J12" s="369"/>
      <c r="K12" s="369"/>
      <c r="L12" s="369"/>
    </row>
    <row r="13" spans="1:12" x14ac:dyDescent="0.2">
      <c r="A13" s="369"/>
      <c r="B13" s="369"/>
      <c r="C13" s="369"/>
      <c r="D13" s="369"/>
      <c r="E13" s="369"/>
      <c r="F13" s="369"/>
      <c r="G13" s="369"/>
      <c r="H13" s="369"/>
      <c r="I13" s="369"/>
      <c r="J13" s="369"/>
      <c r="K13" s="369"/>
      <c r="L13" s="369"/>
    </row>
    <row r="14" spans="1:12" x14ac:dyDescent="0.2">
      <c r="A14" s="369"/>
      <c r="B14" s="369"/>
      <c r="C14" s="369"/>
      <c r="D14" s="369"/>
      <c r="E14" s="369"/>
      <c r="F14" s="369"/>
      <c r="G14" s="369"/>
      <c r="H14" s="369"/>
      <c r="I14" s="369"/>
      <c r="J14" s="369"/>
      <c r="K14" s="369"/>
      <c r="L14" s="369"/>
    </row>
    <row r="15" spans="1:12" x14ac:dyDescent="0.2">
      <c r="A15" s="369"/>
      <c r="B15" s="369"/>
      <c r="C15" s="369"/>
      <c r="D15" s="369"/>
      <c r="E15" s="369"/>
      <c r="F15" s="369"/>
      <c r="G15" s="369"/>
      <c r="H15" s="369"/>
      <c r="I15" s="369"/>
      <c r="J15" s="369"/>
      <c r="K15" s="369"/>
      <c r="L15" s="369"/>
    </row>
    <row r="16" spans="1:12" x14ac:dyDescent="0.2">
      <c r="A16" s="369"/>
      <c r="B16" s="369"/>
      <c r="C16" s="369"/>
      <c r="D16" s="369"/>
      <c r="E16" s="369"/>
      <c r="F16" s="369"/>
      <c r="G16" s="369"/>
      <c r="H16" s="369"/>
      <c r="I16" s="369"/>
      <c r="J16" s="369"/>
      <c r="K16" s="369"/>
      <c r="L16" s="369"/>
    </row>
    <row r="17" spans="1:12" x14ac:dyDescent="0.2">
      <c r="A17" s="369"/>
      <c r="B17" s="369"/>
      <c r="C17" s="369"/>
      <c r="D17" s="369"/>
      <c r="E17" s="369"/>
      <c r="F17" s="369"/>
      <c r="G17" s="369"/>
      <c r="H17" s="369"/>
      <c r="I17" s="369"/>
      <c r="J17" s="369"/>
      <c r="K17" s="369"/>
      <c r="L17" s="369"/>
    </row>
    <row r="18" spans="1:12" x14ac:dyDescent="0.2">
      <c r="A18" s="369"/>
      <c r="B18" s="369"/>
      <c r="C18" s="369"/>
      <c r="D18" s="369"/>
      <c r="E18" s="369"/>
      <c r="F18" s="369"/>
      <c r="G18" s="369"/>
      <c r="H18" s="369"/>
      <c r="I18" s="369"/>
      <c r="J18" s="369"/>
      <c r="K18" s="369"/>
      <c r="L18" s="369"/>
    </row>
    <row r="19" spans="1:12" x14ac:dyDescent="0.2">
      <c r="A19" s="369"/>
      <c r="B19" s="369"/>
      <c r="C19" s="369"/>
      <c r="D19" s="369"/>
      <c r="E19" s="369"/>
      <c r="F19" s="369"/>
      <c r="G19" s="369"/>
      <c r="H19" s="369"/>
      <c r="I19" s="369"/>
      <c r="J19" s="369"/>
      <c r="K19" s="369"/>
      <c r="L19" s="369"/>
    </row>
    <row r="20" spans="1:12" x14ac:dyDescent="0.2">
      <c r="A20" s="369"/>
      <c r="B20" s="369"/>
      <c r="C20" s="369"/>
      <c r="D20" s="369"/>
      <c r="E20" s="369"/>
      <c r="F20" s="369"/>
      <c r="G20" s="369"/>
      <c r="H20" s="369"/>
      <c r="I20" s="369"/>
      <c r="J20" s="369"/>
      <c r="K20" s="369"/>
      <c r="L20" s="369"/>
    </row>
    <row r="21" spans="1:12" x14ac:dyDescent="0.2">
      <c r="A21" s="369"/>
      <c r="B21" s="369"/>
      <c r="C21" s="369"/>
      <c r="D21" s="369"/>
      <c r="E21" s="369"/>
      <c r="F21" s="369"/>
      <c r="G21" s="369"/>
      <c r="H21" s="369"/>
      <c r="I21" s="369"/>
      <c r="J21" s="369"/>
      <c r="K21" s="369"/>
      <c r="L21" s="369"/>
    </row>
    <row r="22" spans="1:12" x14ac:dyDescent="0.2">
      <c r="A22" s="369"/>
      <c r="B22" s="369"/>
      <c r="C22" s="369"/>
      <c r="D22" s="369"/>
      <c r="E22" s="369"/>
      <c r="F22" s="369"/>
      <c r="G22" s="369"/>
      <c r="H22" s="369"/>
      <c r="I22" s="369"/>
      <c r="J22" s="369"/>
      <c r="K22" s="369"/>
      <c r="L22" s="369"/>
    </row>
    <row r="23" spans="1:12" x14ac:dyDescent="0.2">
      <c r="A23" s="369"/>
      <c r="B23" s="369"/>
      <c r="C23" s="369"/>
      <c r="D23" s="369"/>
      <c r="E23" s="369"/>
      <c r="F23" s="369"/>
      <c r="G23" s="369"/>
      <c r="H23" s="369"/>
      <c r="I23" s="369"/>
      <c r="J23" s="369"/>
      <c r="K23" s="369"/>
      <c r="L23" s="369"/>
    </row>
    <row r="24" spans="1:12" x14ac:dyDescent="0.2">
      <c r="A24" s="369"/>
      <c r="B24" s="369"/>
      <c r="C24" s="369"/>
      <c r="D24" s="369"/>
      <c r="E24" s="369"/>
      <c r="F24" s="369"/>
      <c r="G24" s="369"/>
      <c r="H24" s="369"/>
      <c r="I24" s="369"/>
      <c r="J24" s="369"/>
      <c r="K24" s="369"/>
      <c r="L24" s="369"/>
    </row>
    <row r="25" spans="1:12" x14ac:dyDescent="0.2">
      <c r="A25" s="369"/>
      <c r="B25" s="369"/>
      <c r="C25" s="369"/>
      <c r="D25" s="369"/>
      <c r="E25" s="369"/>
      <c r="F25" s="369"/>
      <c r="G25" s="369"/>
      <c r="H25" s="369"/>
      <c r="I25" s="369"/>
      <c r="J25" s="369"/>
      <c r="K25" s="369"/>
      <c r="L25" s="369"/>
    </row>
    <row r="26" spans="1:12" x14ac:dyDescent="0.2">
      <c r="A26" s="369"/>
      <c r="B26" s="369"/>
      <c r="C26" s="369"/>
      <c r="D26" s="369"/>
      <c r="E26" s="369"/>
      <c r="F26" s="369"/>
      <c r="G26" s="369"/>
      <c r="H26" s="369"/>
      <c r="I26" s="369"/>
      <c r="J26" s="369"/>
      <c r="K26" s="369"/>
      <c r="L26" s="369"/>
    </row>
    <row r="27" spans="1:12" x14ac:dyDescent="0.2">
      <c r="A27" s="369"/>
      <c r="B27" s="369"/>
      <c r="C27" s="369"/>
      <c r="D27" s="369"/>
      <c r="E27" s="369"/>
      <c r="F27" s="369"/>
      <c r="G27" s="369"/>
      <c r="H27" s="369"/>
      <c r="I27" s="369"/>
      <c r="J27" s="369"/>
      <c r="K27" s="369"/>
      <c r="L27" s="369"/>
    </row>
    <row r="28" spans="1:12" x14ac:dyDescent="0.2">
      <c r="A28" s="369"/>
      <c r="B28" s="369"/>
      <c r="C28" s="369"/>
      <c r="D28" s="369"/>
      <c r="E28" s="369"/>
      <c r="F28" s="369"/>
      <c r="G28" s="369"/>
      <c r="H28" s="369"/>
      <c r="I28" s="369"/>
      <c r="J28" s="369"/>
      <c r="K28" s="369"/>
      <c r="L28" s="369"/>
    </row>
    <row r="29" spans="1:12" x14ac:dyDescent="0.2">
      <c r="A29" s="369"/>
      <c r="B29" s="369"/>
      <c r="C29" s="369"/>
      <c r="D29" s="369"/>
      <c r="E29" s="369"/>
      <c r="F29" s="369"/>
      <c r="G29" s="369"/>
      <c r="H29" s="369"/>
      <c r="I29" s="369"/>
      <c r="J29" s="369"/>
      <c r="K29" s="369"/>
      <c r="L29" s="369"/>
    </row>
    <row r="30" spans="1:12" x14ac:dyDescent="0.2">
      <c r="A30" s="369"/>
      <c r="B30" s="369"/>
      <c r="C30" s="369"/>
      <c r="D30" s="369"/>
      <c r="E30" s="369"/>
      <c r="F30" s="369"/>
      <c r="G30" s="369"/>
      <c r="H30" s="369"/>
      <c r="I30" s="369"/>
      <c r="J30" s="369"/>
      <c r="K30" s="369"/>
      <c r="L30" s="369"/>
    </row>
    <row r="31" spans="1:12" x14ac:dyDescent="0.2">
      <c r="A31" s="369"/>
      <c r="B31" s="369"/>
      <c r="C31" s="369"/>
      <c r="D31" s="369"/>
      <c r="E31" s="369"/>
      <c r="F31" s="369"/>
      <c r="G31" s="369"/>
      <c r="H31" s="369"/>
      <c r="I31" s="369"/>
      <c r="J31" s="369"/>
      <c r="K31" s="369"/>
      <c r="L31" s="369"/>
    </row>
    <row r="32" spans="1:12" x14ac:dyDescent="0.2">
      <c r="A32" s="369"/>
      <c r="B32" s="369"/>
      <c r="C32" s="369"/>
      <c r="D32" s="369"/>
      <c r="E32" s="369"/>
      <c r="F32" s="369"/>
      <c r="G32" s="369"/>
      <c r="H32" s="369"/>
      <c r="I32" s="369"/>
      <c r="J32" s="369"/>
      <c r="K32" s="369"/>
      <c r="L32" s="369"/>
    </row>
    <row r="33" spans="1:12" x14ac:dyDescent="0.2">
      <c r="A33" s="369"/>
      <c r="B33" s="369"/>
      <c r="C33" s="369"/>
      <c r="D33" s="369"/>
      <c r="E33" s="369"/>
      <c r="F33" s="369"/>
      <c r="G33" s="369"/>
      <c r="H33" s="369"/>
      <c r="I33" s="369"/>
      <c r="J33" s="369"/>
      <c r="K33" s="369"/>
      <c r="L33" s="369"/>
    </row>
    <row r="34" spans="1:12" x14ac:dyDescent="0.2">
      <c r="A34" s="369"/>
      <c r="B34" s="369"/>
      <c r="C34" s="369"/>
      <c r="D34" s="369"/>
      <c r="E34" s="369"/>
      <c r="F34" s="369"/>
      <c r="G34" s="369"/>
      <c r="H34" s="369"/>
      <c r="I34" s="369"/>
      <c r="J34" s="369"/>
      <c r="K34" s="369"/>
      <c r="L34" s="369"/>
    </row>
    <row r="35" spans="1:12" x14ac:dyDescent="0.2">
      <c r="A35" s="369"/>
      <c r="B35" s="369"/>
      <c r="C35" s="369"/>
      <c r="D35" s="369"/>
      <c r="E35" s="369"/>
      <c r="F35" s="369"/>
      <c r="G35" s="369"/>
      <c r="H35" s="369"/>
      <c r="I35" s="369"/>
      <c r="J35" s="369"/>
      <c r="K35" s="369"/>
      <c r="L35" s="369"/>
    </row>
    <row r="36" spans="1:12" x14ac:dyDescent="0.2">
      <c r="A36" s="369"/>
      <c r="B36" s="369"/>
      <c r="C36" s="369"/>
      <c r="D36" s="369"/>
      <c r="E36" s="369"/>
      <c r="F36" s="369"/>
      <c r="G36" s="369"/>
      <c r="H36" s="369"/>
      <c r="I36" s="369"/>
      <c r="J36" s="369"/>
      <c r="K36" s="369"/>
      <c r="L36" s="369"/>
    </row>
    <row r="37" spans="1:12" x14ac:dyDescent="0.2">
      <c r="A37" s="369"/>
      <c r="B37" s="369"/>
      <c r="C37" s="369"/>
      <c r="D37" s="369"/>
      <c r="E37" s="369"/>
      <c r="F37" s="369"/>
      <c r="G37" s="369"/>
      <c r="H37" s="369"/>
      <c r="I37" s="369"/>
      <c r="J37" s="369"/>
      <c r="K37" s="369"/>
      <c r="L37" s="369"/>
    </row>
    <row r="38" spans="1:12" x14ac:dyDescent="0.2">
      <c r="A38" s="369"/>
      <c r="B38" s="369"/>
      <c r="C38" s="369"/>
      <c r="D38" s="369"/>
      <c r="E38" s="369"/>
      <c r="F38" s="369"/>
      <c r="G38" s="369"/>
      <c r="H38" s="369"/>
      <c r="I38" s="369"/>
      <c r="J38" s="369"/>
      <c r="K38" s="369"/>
      <c r="L38" s="369"/>
    </row>
    <row r="39" spans="1:12" x14ac:dyDescent="0.2">
      <c r="A39" s="369"/>
      <c r="B39" s="369"/>
      <c r="C39" s="369"/>
      <c r="D39" s="369"/>
      <c r="E39" s="369"/>
      <c r="F39" s="369"/>
      <c r="G39" s="369"/>
      <c r="H39" s="369"/>
      <c r="I39" s="369"/>
      <c r="J39" s="369"/>
      <c r="K39" s="369"/>
      <c r="L39" s="369"/>
    </row>
    <row r="40" spans="1:12" x14ac:dyDescent="0.2">
      <c r="A40" s="369"/>
      <c r="B40" s="369"/>
      <c r="C40" s="369"/>
      <c r="D40" s="369"/>
      <c r="E40" s="369"/>
      <c r="F40" s="369"/>
      <c r="G40" s="369"/>
      <c r="H40" s="369"/>
      <c r="I40" s="369"/>
      <c r="J40" s="369"/>
      <c r="K40" s="369"/>
      <c r="L40" s="369"/>
    </row>
    <row r="41" spans="1:12" x14ac:dyDescent="0.2">
      <c r="A41" s="369"/>
      <c r="B41" s="369"/>
      <c r="C41" s="369"/>
      <c r="D41" s="369"/>
      <c r="E41" s="369"/>
      <c r="F41" s="369"/>
      <c r="G41" s="369"/>
      <c r="H41" s="369"/>
      <c r="I41" s="369"/>
      <c r="J41" s="369"/>
      <c r="K41" s="369"/>
      <c r="L41" s="369"/>
    </row>
    <row r="42" spans="1:12" x14ac:dyDescent="0.2">
      <c r="A42" s="369"/>
      <c r="B42" s="369"/>
      <c r="C42" s="369"/>
      <c r="D42" s="369"/>
      <c r="E42" s="369"/>
      <c r="F42" s="369"/>
      <c r="G42" s="369"/>
      <c r="H42" s="369"/>
      <c r="I42" s="369"/>
      <c r="J42" s="369"/>
      <c r="K42" s="369"/>
      <c r="L42" s="369"/>
    </row>
    <row r="43" spans="1:12" x14ac:dyDescent="0.2">
      <c r="A43" s="369"/>
      <c r="B43" s="369"/>
      <c r="C43" s="369"/>
      <c r="D43" s="369"/>
      <c r="E43" s="369"/>
      <c r="F43" s="369"/>
      <c r="G43" s="369"/>
      <c r="H43" s="369"/>
      <c r="I43" s="369"/>
      <c r="J43" s="369"/>
      <c r="K43" s="369"/>
      <c r="L43" s="369"/>
    </row>
    <row r="44" spans="1:12" x14ac:dyDescent="0.2">
      <c r="A44" s="369"/>
      <c r="B44" s="369"/>
      <c r="C44" s="369"/>
      <c r="D44" s="369"/>
      <c r="E44" s="369"/>
      <c r="F44" s="369"/>
      <c r="G44" s="369"/>
      <c r="H44" s="369"/>
      <c r="I44" s="369"/>
      <c r="J44" s="369"/>
      <c r="K44" s="369"/>
      <c r="L44" s="369"/>
    </row>
    <row r="45" spans="1:12" x14ac:dyDescent="0.2">
      <c r="A45" s="369"/>
      <c r="B45" s="369"/>
      <c r="C45" s="369"/>
      <c r="D45" s="369"/>
      <c r="E45" s="369"/>
      <c r="F45" s="369"/>
      <c r="G45" s="369"/>
      <c r="H45" s="369"/>
      <c r="I45" s="369"/>
      <c r="J45" s="369"/>
      <c r="K45" s="369"/>
      <c r="L45" s="369"/>
    </row>
    <row r="46" spans="1:12" x14ac:dyDescent="0.2">
      <c r="A46" s="369"/>
      <c r="B46" s="369"/>
      <c r="C46" s="369"/>
      <c r="D46" s="369"/>
      <c r="E46" s="369"/>
      <c r="F46" s="369"/>
      <c r="G46" s="369"/>
      <c r="H46" s="369"/>
      <c r="I46" s="369"/>
      <c r="J46" s="369"/>
      <c r="K46" s="369"/>
      <c r="L46" s="369"/>
    </row>
    <row r="47" spans="1:12" x14ac:dyDescent="0.2">
      <c r="A47" s="369"/>
      <c r="B47" s="369"/>
      <c r="C47" s="369"/>
      <c r="D47" s="369"/>
      <c r="E47" s="369"/>
      <c r="F47" s="369"/>
      <c r="G47" s="369"/>
      <c r="H47" s="369"/>
      <c r="I47" s="369"/>
      <c r="J47" s="369"/>
      <c r="K47" s="369"/>
      <c r="L47" s="369"/>
    </row>
    <row r="48" spans="1:12" x14ac:dyDescent="0.2">
      <c r="A48" s="369"/>
      <c r="B48" s="369"/>
      <c r="C48" s="369"/>
      <c r="D48" s="369"/>
      <c r="E48" s="369"/>
      <c r="F48" s="369"/>
      <c r="G48" s="369"/>
      <c r="H48" s="369"/>
      <c r="I48" s="369"/>
      <c r="J48" s="369"/>
      <c r="K48" s="369"/>
      <c r="L48" s="369"/>
    </row>
    <row r="49" spans="1:12" x14ac:dyDescent="0.2">
      <c r="A49" s="369"/>
      <c r="B49" s="369"/>
      <c r="C49" s="369"/>
      <c r="D49" s="369"/>
      <c r="E49" s="369"/>
      <c r="F49" s="369"/>
      <c r="G49" s="369"/>
      <c r="H49" s="369"/>
      <c r="I49" s="369"/>
      <c r="J49" s="369"/>
      <c r="K49" s="369"/>
      <c r="L49" s="369"/>
    </row>
    <row r="50" spans="1:12" x14ac:dyDescent="0.2">
      <c r="A50" s="369"/>
      <c r="B50" s="369"/>
      <c r="C50" s="369"/>
      <c r="D50" s="369"/>
      <c r="E50" s="369"/>
      <c r="F50" s="369"/>
      <c r="G50" s="369"/>
      <c r="H50" s="369"/>
      <c r="I50" s="369"/>
      <c r="J50" s="369"/>
      <c r="K50" s="369"/>
      <c r="L50" s="369"/>
    </row>
    <row r="51" spans="1:12" x14ac:dyDescent="0.2">
      <c r="A51" s="369"/>
      <c r="B51" s="369"/>
      <c r="C51" s="369"/>
      <c r="D51" s="369"/>
      <c r="E51" s="369"/>
      <c r="F51" s="369"/>
      <c r="G51" s="369"/>
      <c r="H51" s="369"/>
      <c r="I51" s="369"/>
      <c r="J51" s="369"/>
      <c r="K51" s="369"/>
      <c r="L51" s="369"/>
    </row>
    <row r="52" spans="1:12" x14ac:dyDescent="0.2">
      <c r="A52" s="369"/>
      <c r="B52" s="369"/>
      <c r="C52" s="369"/>
      <c r="D52" s="369"/>
      <c r="E52" s="369"/>
      <c r="F52" s="369"/>
      <c r="G52" s="369"/>
      <c r="H52" s="369"/>
      <c r="I52" s="369"/>
      <c r="J52" s="369"/>
      <c r="K52" s="369"/>
      <c r="L52" s="369"/>
    </row>
    <row r="53" spans="1:12" x14ac:dyDescent="0.2">
      <c r="A53" s="369"/>
      <c r="B53" s="369"/>
      <c r="C53" s="369"/>
      <c r="D53" s="369"/>
      <c r="E53" s="369"/>
      <c r="F53" s="369"/>
      <c r="G53" s="369"/>
      <c r="H53" s="369"/>
      <c r="I53" s="369"/>
      <c r="J53" s="369"/>
      <c r="K53" s="369"/>
      <c r="L53" s="369"/>
    </row>
    <row r="54" spans="1:12" x14ac:dyDescent="0.2">
      <c r="A54" s="369"/>
      <c r="B54" s="369"/>
      <c r="C54" s="369"/>
      <c r="D54" s="369"/>
      <c r="E54" s="369"/>
      <c r="F54" s="369"/>
      <c r="G54" s="369"/>
      <c r="H54" s="369"/>
      <c r="I54" s="369"/>
      <c r="J54" s="369"/>
      <c r="K54" s="369"/>
      <c r="L54" s="369"/>
    </row>
    <row r="55" spans="1:12" x14ac:dyDescent="0.2">
      <c r="A55" s="369"/>
      <c r="B55" s="369"/>
      <c r="C55" s="369"/>
      <c r="D55" s="369"/>
      <c r="E55" s="369"/>
      <c r="F55" s="369"/>
      <c r="G55" s="369"/>
      <c r="H55" s="369"/>
      <c r="I55" s="369"/>
      <c r="J55" s="369"/>
      <c r="K55" s="369"/>
      <c r="L55" s="369"/>
    </row>
    <row r="56" spans="1:12" x14ac:dyDescent="0.2">
      <c r="A56" s="369"/>
      <c r="B56" s="369"/>
      <c r="C56" s="369"/>
      <c r="D56" s="369"/>
      <c r="E56" s="369"/>
      <c r="F56" s="369"/>
      <c r="G56" s="369"/>
      <c r="H56" s="369"/>
      <c r="I56" s="369"/>
      <c r="J56" s="369"/>
      <c r="K56" s="369"/>
      <c r="L56" s="369"/>
    </row>
    <row r="57" spans="1:12" x14ac:dyDescent="0.2">
      <c r="A57" s="369"/>
      <c r="B57" s="369"/>
      <c r="C57" s="369"/>
      <c r="D57" s="369"/>
      <c r="E57" s="369"/>
      <c r="F57" s="369"/>
      <c r="G57" s="369"/>
      <c r="H57" s="369"/>
      <c r="I57" s="369"/>
      <c r="J57" s="369"/>
      <c r="K57" s="369"/>
      <c r="L57" s="369"/>
    </row>
    <row r="58" spans="1:12" x14ac:dyDescent="0.2">
      <c r="A58" s="369"/>
      <c r="B58" s="369"/>
      <c r="C58" s="369"/>
      <c r="D58" s="369"/>
      <c r="E58" s="369"/>
      <c r="F58" s="369"/>
      <c r="G58" s="369"/>
      <c r="H58" s="369"/>
      <c r="I58" s="369"/>
      <c r="J58" s="369"/>
      <c r="K58" s="369"/>
      <c r="L58" s="369"/>
    </row>
  </sheetData>
  <sheetProtection selectLockedCells="1" selectUnlockedCells="1"/>
  <pageMargins left="0.7" right="0.7"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2:XEU1064"/>
  <sheetViews>
    <sheetView zoomScale="60" zoomScaleNormal="60" workbookViewId="0"/>
  </sheetViews>
  <sheetFormatPr defaultColWidth="9.28515625" defaultRowHeight="12.75" outlineLevelRow="2" x14ac:dyDescent="0.2"/>
  <cols>
    <col min="1" max="1" width="3.28515625" style="156" customWidth="1"/>
    <col min="2" max="2" width="2.5703125" style="2" customWidth="1"/>
    <col min="3" max="4" width="9" style="71" customWidth="1"/>
    <col min="5" max="5" width="9.42578125" style="71" customWidth="1"/>
    <col min="6" max="6" width="107.42578125" style="71" bestFit="1" customWidth="1"/>
    <col min="7" max="7" width="15.42578125" style="164" bestFit="1" customWidth="1"/>
    <col min="8" max="9" width="19.28515625" style="152" customWidth="1"/>
    <col min="10" max="10" width="19.28515625" style="165" customWidth="1"/>
    <col min="11" max="12" width="19.28515625" style="156" customWidth="1"/>
    <col min="13" max="13" width="19.28515625" style="166" customWidth="1"/>
    <col min="14" max="19" width="19.28515625" style="156" customWidth="1"/>
    <col min="20" max="20" width="21.28515625" style="156" customWidth="1"/>
    <col min="21" max="21" width="21.42578125" style="156" customWidth="1"/>
    <col min="22" max="22" width="21" style="156" customWidth="1"/>
    <col min="23" max="23" width="19.28515625" style="156" customWidth="1"/>
    <col min="24" max="24" width="3.42578125" style="156" customWidth="1"/>
    <col min="25" max="25" width="78.28515625" style="156" customWidth="1"/>
    <col min="26" max="26" width="25.5703125" style="156" bestFit="1" customWidth="1"/>
    <col min="27" max="27" width="9.28515625" style="156" customWidth="1"/>
    <col min="28" max="28" width="19" style="156" bestFit="1" customWidth="1"/>
    <col min="29" max="29" width="14.5703125" style="156" customWidth="1"/>
    <col min="30" max="32" width="9.28515625" style="156"/>
    <col min="33" max="33" width="28.5703125" style="156" customWidth="1"/>
    <col min="34" max="34" width="17.5703125" style="156" customWidth="1"/>
    <col min="35" max="16384" width="9.28515625" style="156"/>
  </cols>
  <sheetData>
    <row r="2" spans="2:33" x14ac:dyDescent="0.2">
      <c r="K2" s="416"/>
      <c r="L2" s="416"/>
    </row>
    <row r="3" spans="2:33" s="137" customFormat="1" ht="16.5" thickBot="1" x14ac:dyDescent="0.3">
      <c r="B3" s="106" t="s">
        <v>0</v>
      </c>
      <c r="C3" s="107"/>
      <c r="D3" s="107"/>
      <c r="E3" s="107"/>
      <c r="F3" s="108" t="s">
        <v>441</v>
      </c>
      <c r="G3" s="109"/>
      <c r="H3" s="110"/>
      <c r="I3" s="110"/>
      <c r="J3" s="111"/>
      <c r="K3" s="110"/>
      <c r="L3" s="110"/>
      <c r="M3" s="112"/>
      <c r="N3" s="110"/>
      <c r="O3" s="110"/>
      <c r="P3" s="110"/>
      <c r="Q3" s="110"/>
      <c r="R3" s="110"/>
      <c r="S3" s="110"/>
      <c r="T3" s="110"/>
      <c r="U3" s="110"/>
      <c r="V3" s="110"/>
      <c r="W3" s="110"/>
      <c r="Y3" s="110"/>
      <c r="AG3" s="138"/>
    </row>
    <row r="4" spans="2:33" s="137" customFormat="1" ht="15.75" customHeight="1" x14ac:dyDescent="0.25">
      <c r="B4" s="106" t="s">
        <v>1</v>
      </c>
      <c r="C4" s="107"/>
      <c r="D4" s="107"/>
      <c r="E4" s="113"/>
      <c r="F4" s="419" t="s">
        <v>317</v>
      </c>
      <c r="G4" s="114"/>
      <c r="H4" s="115" t="s">
        <v>2</v>
      </c>
      <c r="I4" s="116"/>
      <c r="J4" s="116"/>
      <c r="K4" s="117"/>
      <c r="L4" s="116"/>
      <c r="M4" s="116"/>
      <c r="N4" s="116"/>
      <c r="O4" s="116"/>
      <c r="P4" s="116"/>
      <c r="Q4" s="116"/>
      <c r="R4" s="116"/>
      <c r="S4" s="116"/>
      <c r="T4" s="116"/>
      <c r="U4" s="116"/>
      <c r="V4" s="116"/>
      <c r="W4" s="118"/>
      <c r="Y4" s="118"/>
    </row>
    <row r="5" spans="2:33" s="139" customFormat="1" ht="16.5" thickBot="1" x14ac:dyDescent="0.25">
      <c r="B5" s="106" t="s">
        <v>3</v>
      </c>
      <c r="C5" s="113"/>
      <c r="D5" s="113"/>
      <c r="E5" s="113"/>
      <c r="F5" s="417">
        <v>43646</v>
      </c>
      <c r="G5" s="120"/>
      <c r="H5" s="121">
        <f>$F5+7</f>
        <v>43653</v>
      </c>
      <c r="I5" s="122">
        <f>$F5+14</f>
        <v>43660</v>
      </c>
      <c r="J5" s="122">
        <f>$F5+21</f>
        <v>43667</v>
      </c>
      <c r="K5" s="123">
        <f>IF($F5=EOMONTH($F5,0),EOMONTH($F5,1),EDATE($F5,1))</f>
        <v>43677</v>
      </c>
      <c r="L5" s="122">
        <f>IF($F5=EOMONTH($F5,0),EOMONTH($F5,2),EDATE($F5,2))</f>
        <v>43708</v>
      </c>
      <c r="M5" s="122">
        <f>IF($F5=EOMONTH($F5,0),EOMONTH($F5,3),EDATE($F5,3))</f>
        <v>43738</v>
      </c>
      <c r="N5" s="122">
        <f>IF($F5=EOMONTH($F5,0),EOMONTH($F5,4),EDATE($F5,4))</f>
        <v>43769</v>
      </c>
      <c r="O5" s="122">
        <f>IF($F5=EOMONTH($F5,0),EOMONTH($F5,5),EDATE($F5,5))</f>
        <v>43799</v>
      </c>
      <c r="P5" s="122">
        <f>IF($F5=EOMONTH($F5,0),EOMONTH($F5,6),EDATE($F5,6))</f>
        <v>43830</v>
      </c>
      <c r="Q5" s="122">
        <f>IF($F5=EOMONTH($F5,0),EOMONTH($F5,7),EDATE($F5,7))</f>
        <v>43861</v>
      </c>
      <c r="R5" s="122">
        <f>IF($F5=EOMONTH($F5,0),EOMONTH($F5,8),EDATE($F5,8))</f>
        <v>43890</v>
      </c>
      <c r="S5" s="122">
        <f>IF($F5=EOMONTH($F5,0),EOMONTH($F5,9),EDATE($F5,9))</f>
        <v>43921</v>
      </c>
      <c r="T5" s="122">
        <f>IF($F5=EOMONTH($F5,0),EOMONTH($F5,10),EDATE($F5,10))</f>
        <v>43951</v>
      </c>
      <c r="U5" s="122">
        <f>IF($F5=EOMONTH($F5,0),EOMONTH($F5,11),EDATE($F5,11))</f>
        <v>43982</v>
      </c>
      <c r="V5" s="122">
        <f>IF($F5=EOMONTH($F5,0),EOMONTH($F5,12),EDATE($F5,12))</f>
        <v>44012</v>
      </c>
      <c r="W5" s="124"/>
      <c r="Y5" s="124"/>
    </row>
    <row r="6" spans="2:33" s="140" customFormat="1" ht="16.5" thickBot="1" x14ac:dyDescent="0.25">
      <c r="B6" s="125" t="s">
        <v>4</v>
      </c>
      <c r="C6" s="126"/>
      <c r="D6" s="126"/>
      <c r="E6" s="126"/>
      <c r="F6" s="126"/>
      <c r="G6" s="131" t="s">
        <v>5</v>
      </c>
      <c r="H6" s="127" t="str">
        <f>(H5-$F$5)&amp;" (Week 1)"</f>
        <v>7 (Week 1)</v>
      </c>
      <c r="I6" s="128" t="str">
        <f>I5-$F$5&amp;" (Week 2)"</f>
        <v>14 (Week 2)</v>
      </c>
      <c r="J6" s="128" t="str">
        <f>J5-$F$5&amp;" (Week 3)"</f>
        <v>21 (Week 3)</v>
      </c>
      <c r="K6" s="129" t="str">
        <f>K5-$F$5&amp;" (Week 4)"</f>
        <v>31 (Week 4)</v>
      </c>
      <c r="L6" s="128" t="str">
        <f>L5-$F$5&amp;" (Month 2)"</f>
        <v>62 (Month 2)</v>
      </c>
      <c r="M6" s="128" t="str">
        <f>M5-$F$5&amp;" (Month 3)"</f>
        <v>92 (Month 3)</v>
      </c>
      <c r="N6" s="128" t="str">
        <f>N5-$F$5&amp;" (Month 4)"</f>
        <v>123 (Month 4)</v>
      </c>
      <c r="O6" s="128" t="str">
        <f>O5-$F$5&amp;" (Month 5)"</f>
        <v>153 (Month 5)</v>
      </c>
      <c r="P6" s="128" t="str">
        <f>P5-$F$5&amp;" (Month 6)"</f>
        <v>184 (Month 6)</v>
      </c>
      <c r="Q6" s="128" t="str">
        <f>Q5-$F$5&amp;" (Month 7)"</f>
        <v>215 (Month 7)</v>
      </c>
      <c r="R6" s="128" t="str">
        <f>R5-$F$5&amp;" (Month 8)"</f>
        <v>244 (Month 8)</v>
      </c>
      <c r="S6" s="128" t="str">
        <f>S5-$F$5&amp;" (Month 9)"</f>
        <v>275 (Month 9)</v>
      </c>
      <c r="T6" s="128" t="str">
        <f>T5-$F$5&amp;" (Month 10)"</f>
        <v>305 (Month 10)</v>
      </c>
      <c r="U6" s="128" t="str">
        <f>U5-$F$5&amp;" (Month 11)"</f>
        <v>336 (Month 11)</v>
      </c>
      <c r="V6" s="128" t="str">
        <f>V5-$F$5&amp;" (Month 12)"</f>
        <v>366 (Month 12)</v>
      </c>
      <c r="W6" s="130" t="s">
        <v>6</v>
      </c>
      <c r="Y6" s="130" t="s">
        <v>254</v>
      </c>
    </row>
    <row r="7" spans="2:33" s="147" customFormat="1" ht="15.75" x14ac:dyDescent="0.2">
      <c r="B7" s="367" t="s">
        <v>7</v>
      </c>
      <c r="C7" s="141"/>
      <c r="D7" s="141"/>
      <c r="E7" s="141"/>
      <c r="F7" s="141"/>
      <c r="G7" s="142"/>
      <c r="H7" s="143"/>
      <c r="I7" s="144"/>
      <c r="J7" s="144"/>
      <c r="K7" s="145"/>
      <c r="L7" s="144"/>
      <c r="M7" s="146"/>
      <c r="N7" s="144"/>
      <c r="O7" s="144"/>
      <c r="P7" s="144"/>
      <c r="Q7" s="144"/>
      <c r="R7" s="144"/>
      <c r="S7" s="144"/>
      <c r="T7" s="144"/>
      <c r="U7" s="144"/>
      <c r="V7" s="144"/>
      <c r="W7" s="142"/>
      <c r="Y7" s="142"/>
    </row>
    <row r="8" spans="2:33" s="80" customFormat="1" x14ac:dyDescent="0.2">
      <c r="B8" s="35"/>
      <c r="C8" s="33" t="s">
        <v>143</v>
      </c>
      <c r="D8" s="33"/>
      <c r="E8" s="34"/>
      <c r="F8" s="34"/>
      <c r="G8" s="57"/>
      <c r="H8" s="58"/>
      <c r="I8" s="43"/>
      <c r="J8" s="43"/>
      <c r="K8" s="46"/>
      <c r="L8" s="43"/>
      <c r="M8" s="45"/>
      <c r="N8" s="43"/>
      <c r="O8" s="43"/>
      <c r="P8" s="43"/>
      <c r="Q8" s="43"/>
      <c r="R8" s="43"/>
      <c r="S8" s="43"/>
      <c r="T8" s="43"/>
      <c r="U8" s="43"/>
      <c r="V8" s="43"/>
      <c r="W8" s="42"/>
      <c r="Y8" s="403"/>
    </row>
    <row r="9" spans="2:33" s="80" customFormat="1" x14ac:dyDescent="0.2">
      <c r="B9" s="35"/>
      <c r="C9" s="33"/>
      <c r="D9" s="33"/>
      <c r="E9" s="34"/>
      <c r="F9" s="37" t="s">
        <v>292</v>
      </c>
      <c r="G9" s="379"/>
      <c r="H9" s="58"/>
      <c r="I9" s="43"/>
      <c r="J9" s="43"/>
      <c r="K9" s="46"/>
      <c r="L9" s="43"/>
      <c r="M9" s="45"/>
      <c r="N9" s="43"/>
      <c r="O9" s="43"/>
      <c r="P9" s="43"/>
      <c r="Q9" s="43"/>
      <c r="R9" s="43"/>
      <c r="S9" s="43"/>
      <c r="T9" s="43"/>
      <c r="U9" s="43"/>
      <c r="V9" s="43"/>
      <c r="W9" s="42"/>
      <c r="Y9" s="403"/>
    </row>
    <row r="10" spans="2:33" s="80" customFormat="1" x14ac:dyDescent="0.2">
      <c r="B10" s="35"/>
      <c r="C10" s="33"/>
      <c r="D10" s="33" t="s">
        <v>8</v>
      </c>
      <c r="E10" s="34"/>
      <c r="F10" s="34"/>
      <c r="G10" s="57">
        <f>SUBTOTAL(9,G11:G12)</f>
        <v>0</v>
      </c>
      <c r="H10" s="58">
        <f t="shared" ref="H10:M10" si="0">SUBTOTAL(9,H11)</f>
        <v>0</v>
      </c>
      <c r="I10" s="43">
        <f t="shared" si="0"/>
        <v>0</v>
      </c>
      <c r="J10" s="43">
        <f t="shared" si="0"/>
        <v>0</v>
      </c>
      <c r="K10" s="46">
        <f t="shared" si="0"/>
        <v>0</v>
      </c>
      <c r="L10" s="43">
        <f t="shared" si="0"/>
        <v>0</v>
      </c>
      <c r="M10" s="45">
        <f t="shared" si="0"/>
        <v>0</v>
      </c>
      <c r="N10" s="45">
        <f t="shared" ref="N10:W10" si="1">SUBTOTAL(9,N11)</f>
        <v>0</v>
      </c>
      <c r="O10" s="45">
        <f t="shared" si="1"/>
        <v>0</v>
      </c>
      <c r="P10" s="45">
        <f t="shared" si="1"/>
        <v>0</v>
      </c>
      <c r="Q10" s="45">
        <f t="shared" si="1"/>
        <v>0</v>
      </c>
      <c r="R10" s="45">
        <f t="shared" si="1"/>
        <v>0</v>
      </c>
      <c r="S10" s="45">
        <f t="shared" si="1"/>
        <v>0</v>
      </c>
      <c r="T10" s="45">
        <f t="shared" si="1"/>
        <v>0</v>
      </c>
      <c r="U10" s="45">
        <f t="shared" si="1"/>
        <v>0</v>
      </c>
      <c r="V10" s="43">
        <f t="shared" si="1"/>
        <v>0</v>
      </c>
      <c r="W10" s="42">
        <f t="shared" si="1"/>
        <v>0</v>
      </c>
      <c r="Y10" s="403"/>
    </row>
    <row r="11" spans="2:33" s="80" customFormat="1" outlineLevel="1" x14ac:dyDescent="0.2">
      <c r="B11" s="35"/>
      <c r="C11" s="34"/>
      <c r="D11" s="72"/>
      <c r="E11" s="73"/>
      <c r="F11" s="36" t="s">
        <v>9</v>
      </c>
      <c r="G11" s="380"/>
      <c r="H11" s="383"/>
      <c r="I11" s="384"/>
      <c r="J11" s="384"/>
      <c r="K11" s="385"/>
      <c r="L11" s="386"/>
      <c r="M11" s="384"/>
      <c r="N11" s="384"/>
      <c r="O11" s="384"/>
      <c r="P11" s="384"/>
      <c r="Q11" s="384"/>
      <c r="R11" s="384"/>
      <c r="S11" s="384"/>
      <c r="T11" s="384"/>
      <c r="U11" s="384"/>
      <c r="V11" s="387"/>
      <c r="W11" s="379"/>
      <c r="Y11" s="404"/>
    </row>
    <row r="12" spans="2:33" s="80" customFormat="1" outlineLevel="1" x14ac:dyDescent="0.2">
      <c r="B12" s="35"/>
      <c r="C12" s="72"/>
      <c r="D12" s="72"/>
      <c r="E12" s="72"/>
      <c r="F12" s="36" t="s">
        <v>10</v>
      </c>
      <c r="G12" s="379"/>
      <c r="H12" s="51"/>
      <c r="I12" s="50"/>
      <c r="J12" s="50"/>
      <c r="K12" s="52"/>
      <c r="L12" s="50"/>
      <c r="M12" s="50"/>
      <c r="N12" s="50"/>
      <c r="O12" s="50"/>
      <c r="P12" s="50"/>
      <c r="Q12" s="50"/>
      <c r="R12" s="50"/>
      <c r="S12" s="50"/>
      <c r="T12" s="50"/>
      <c r="U12" s="50"/>
      <c r="V12" s="50"/>
      <c r="W12" s="56"/>
      <c r="Y12" s="404"/>
    </row>
    <row r="13" spans="2:33" s="80" customFormat="1" x14ac:dyDescent="0.2">
      <c r="B13" s="35"/>
      <c r="C13" s="72"/>
      <c r="D13" s="73" t="s">
        <v>302</v>
      </c>
      <c r="E13" s="72"/>
      <c r="F13" s="34"/>
      <c r="G13" s="83">
        <f>SUBTOTAL(9,G14:G15)</f>
        <v>0</v>
      </c>
      <c r="H13" s="51">
        <f t="shared" ref="H13:W13" si="2">SUBTOTAL(9,H14:H15)</f>
        <v>0</v>
      </c>
      <c r="I13" s="50">
        <f t="shared" si="2"/>
        <v>0</v>
      </c>
      <c r="J13" s="50">
        <f t="shared" si="2"/>
        <v>0</v>
      </c>
      <c r="K13" s="52">
        <f t="shared" si="2"/>
        <v>0</v>
      </c>
      <c r="L13" s="50">
        <f t="shared" si="2"/>
        <v>0</v>
      </c>
      <c r="M13" s="50">
        <f t="shared" si="2"/>
        <v>0</v>
      </c>
      <c r="N13" s="50">
        <f t="shared" si="2"/>
        <v>0</v>
      </c>
      <c r="O13" s="50">
        <f t="shared" si="2"/>
        <v>0</v>
      </c>
      <c r="P13" s="50">
        <f t="shared" si="2"/>
        <v>0</v>
      </c>
      <c r="Q13" s="50">
        <f t="shared" si="2"/>
        <v>0</v>
      </c>
      <c r="R13" s="50">
        <f t="shared" si="2"/>
        <v>0</v>
      </c>
      <c r="S13" s="50">
        <f t="shared" si="2"/>
        <v>0</v>
      </c>
      <c r="T13" s="50">
        <f t="shared" si="2"/>
        <v>0</v>
      </c>
      <c r="U13" s="50">
        <f t="shared" si="2"/>
        <v>0</v>
      </c>
      <c r="V13" s="50">
        <f t="shared" si="2"/>
        <v>0</v>
      </c>
      <c r="W13" s="56">
        <f t="shared" si="2"/>
        <v>0</v>
      </c>
      <c r="Y13" s="405"/>
    </row>
    <row r="14" spans="2:33" s="80" customFormat="1" outlineLevel="1" x14ac:dyDescent="0.2">
      <c r="B14" s="35"/>
      <c r="C14" s="72"/>
      <c r="D14" s="72"/>
      <c r="E14" s="72"/>
      <c r="F14" s="37" t="s">
        <v>290</v>
      </c>
      <c r="G14" s="379"/>
      <c r="H14" s="51"/>
      <c r="I14" s="50"/>
      <c r="J14" s="50"/>
      <c r="K14" s="52"/>
      <c r="L14" s="50"/>
      <c r="M14" s="50"/>
      <c r="N14" s="50"/>
      <c r="O14" s="50"/>
      <c r="P14" s="50"/>
      <c r="Q14" s="50"/>
      <c r="R14" s="50"/>
      <c r="S14" s="50"/>
      <c r="T14" s="50"/>
      <c r="U14" s="50"/>
      <c r="V14" s="50"/>
      <c r="W14" s="56"/>
      <c r="Y14" s="404"/>
    </row>
    <row r="15" spans="2:33" s="80" customFormat="1" outlineLevel="1" x14ac:dyDescent="0.2">
      <c r="B15" s="35"/>
      <c r="C15" s="72"/>
      <c r="D15" s="72"/>
      <c r="E15" s="72"/>
      <c r="F15" s="76" t="s">
        <v>291</v>
      </c>
      <c r="G15" s="379"/>
      <c r="H15" s="383"/>
      <c r="I15" s="384"/>
      <c r="J15" s="384"/>
      <c r="K15" s="385"/>
      <c r="L15" s="386"/>
      <c r="M15" s="384"/>
      <c r="N15" s="384"/>
      <c r="O15" s="384"/>
      <c r="P15" s="384"/>
      <c r="Q15" s="384"/>
      <c r="R15" s="384"/>
      <c r="S15" s="384"/>
      <c r="T15" s="384"/>
      <c r="U15" s="384"/>
      <c r="V15" s="387"/>
      <c r="W15" s="379"/>
      <c r="Y15" s="404"/>
    </row>
    <row r="16" spans="2:33" s="80" customFormat="1" x14ac:dyDescent="0.2">
      <c r="B16" s="35"/>
      <c r="C16" s="33" t="s">
        <v>50</v>
      </c>
      <c r="D16" s="33"/>
      <c r="E16" s="34"/>
      <c r="F16" s="34"/>
      <c r="G16" s="77"/>
      <c r="H16" s="78"/>
      <c r="I16" s="74"/>
      <c r="J16" s="74"/>
      <c r="K16" s="75"/>
      <c r="L16" s="43"/>
      <c r="M16" s="43"/>
      <c r="N16" s="43"/>
      <c r="O16" s="43"/>
      <c r="P16" s="43"/>
      <c r="Q16" s="43"/>
      <c r="R16" s="43"/>
      <c r="S16" s="43"/>
      <c r="T16" s="43"/>
      <c r="U16" s="43"/>
      <c r="V16" s="43"/>
      <c r="W16" s="42"/>
      <c r="Y16" s="403"/>
    </row>
    <row r="17" spans="2:25" s="80" customFormat="1" x14ac:dyDescent="0.2">
      <c r="B17" s="35"/>
      <c r="C17" s="33"/>
      <c r="D17" s="73" t="s">
        <v>51</v>
      </c>
      <c r="E17" s="34"/>
      <c r="F17" s="34"/>
      <c r="G17" s="77"/>
      <c r="H17" s="78"/>
      <c r="I17" s="74"/>
      <c r="J17" s="74"/>
      <c r="K17" s="75"/>
      <c r="L17" s="43"/>
      <c r="M17" s="43"/>
      <c r="N17" s="43"/>
      <c r="O17" s="43"/>
      <c r="P17" s="43"/>
      <c r="Q17" s="43"/>
      <c r="R17" s="43"/>
      <c r="S17" s="43"/>
      <c r="T17" s="43"/>
      <c r="U17" s="43"/>
      <c r="V17" s="43"/>
      <c r="W17" s="42"/>
      <c r="Y17" s="403"/>
    </row>
    <row r="18" spans="2:25" s="80" customFormat="1" x14ac:dyDescent="0.2">
      <c r="B18" s="35"/>
      <c r="C18" s="33"/>
      <c r="D18" s="33"/>
      <c r="E18" s="34" t="s">
        <v>144</v>
      </c>
      <c r="F18" s="34"/>
      <c r="G18" s="77">
        <f t="shared" ref="G18:M18" si="3">SUBTOTAL(9,G19:G22)</f>
        <v>0</v>
      </c>
      <c r="H18" s="78">
        <f t="shared" si="3"/>
        <v>0</v>
      </c>
      <c r="I18" s="74">
        <f t="shared" si="3"/>
        <v>0</v>
      </c>
      <c r="J18" s="74">
        <f t="shared" si="3"/>
        <v>0</v>
      </c>
      <c r="K18" s="75">
        <f t="shared" si="3"/>
        <v>0</v>
      </c>
      <c r="L18" s="43">
        <f t="shared" si="3"/>
        <v>0</v>
      </c>
      <c r="M18" s="43">
        <f t="shared" si="3"/>
        <v>0</v>
      </c>
      <c r="N18" s="43">
        <f t="shared" ref="N18:W18" si="4">SUBTOTAL(9,N19:N22)</f>
        <v>0</v>
      </c>
      <c r="O18" s="43">
        <f t="shared" si="4"/>
        <v>0</v>
      </c>
      <c r="P18" s="43">
        <f t="shared" si="4"/>
        <v>0</v>
      </c>
      <c r="Q18" s="43">
        <f t="shared" si="4"/>
        <v>0</v>
      </c>
      <c r="R18" s="43">
        <f t="shared" si="4"/>
        <v>0</v>
      </c>
      <c r="S18" s="43">
        <f t="shared" si="4"/>
        <v>0</v>
      </c>
      <c r="T18" s="43">
        <f t="shared" si="4"/>
        <v>0</v>
      </c>
      <c r="U18" s="43">
        <f t="shared" si="4"/>
        <v>0</v>
      </c>
      <c r="V18" s="43">
        <f t="shared" si="4"/>
        <v>0</v>
      </c>
      <c r="W18" s="42">
        <f t="shared" si="4"/>
        <v>0</v>
      </c>
      <c r="Y18" s="403"/>
    </row>
    <row r="19" spans="2:25" s="80" customFormat="1" outlineLevel="1" x14ac:dyDescent="0.2">
      <c r="B19" s="35"/>
      <c r="C19" s="33"/>
      <c r="D19" s="33"/>
      <c r="E19" s="34"/>
      <c r="F19" s="37" t="s">
        <v>145</v>
      </c>
      <c r="G19" s="379"/>
      <c r="H19" s="383"/>
      <c r="I19" s="384"/>
      <c r="J19" s="384"/>
      <c r="K19" s="385"/>
      <c r="L19" s="386"/>
      <c r="M19" s="384"/>
      <c r="N19" s="384"/>
      <c r="O19" s="384"/>
      <c r="P19" s="387"/>
      <c r="Q19" s="384"/>
      <c r="R19" s="384"/>
      <c r="S19" s="384"/>
      <c r="T19" s="384"/>
      <c r="U19" s="386"/>
      <c r="V19" s="387"/>
      <c r="W19" s="379"/>
      <c r="Y19" s="406"/>
    </row>
    <row r="20" spans="2:25" s="80" customFormat="1" outlineLevel="1" x14ac:dyDescent="0.2">
      <c r="B20" s="35"/>
      <c r="C20" s="33"/>
      <c r="D20" s="33"/>
      <c r="E20" s="34"/>
      <c r="F20" s="37" t="s">
        <v>146</v>
      </c>
      <c r="G20" s="379"/>
      <c r="H20" s="383"/>
      <c r="I20" s="384"/>
      <c r="J20" s="384"/>
      <c r="K20" s="385"/>
      <c r="L20" s="386"/>
      <c r="M20" s="384"/>
      <c r="N20" s="384"/>
      <c r="O20" s="384"/>
      <c r="P20" s="387"/>
      <c r="Q20" s="384"/>
      <c r="R20" s="384"/>
      <c r="S20" s="384"/>
      <c r="T20" s="384"/>
      <c r="U20" s="386"/>
      <c r="V20" s="387"/>
      <c r="W20" s="379"/>
      <c r="Y20" s="406"/>
    </row>
    <row r="21" spans="2:25" s="80" customFormat="1" outlineLevel="1" x14ac:dyDescent="0.2">
      <c r="B21" s="35"/>
      <c r="C21" s="33"/>
      <c r="D21" s="33"/>
      <c r="E21" s="34"/>
      <c r="F21" s="37" t="s">
        <v>147</v>
      </c>
      <c r="G21" s="379"/>
      <c r="H21" s="383"/>
      <c r="I21" s="384"/>
      <c r="J21" s="384"/>
      <c r="K21" s="385"/>
      <c r="L21" s="386"/>
      <c r="M21" s="384"/>
      <c r="N21" s="384"/>
      <c r="O21" s="384"/>
      <c r="P21" s="387"/>
      <c r="Q21" s="384"/>
      <c r="R21" s="384"/>
      <c r="S21" s="384"/>
      <c r="T21" s="384"/>
      <c r="U21" s="386"/>
      <c r="V21" s="387"/>
      <c r="W21" s="379"/>
      <c r="Y21" s="406"/>
    </row>
    <row r="22" spans="2:25" s="80" customFormat="1" outlineLevel="1" x14ac:dyDescent="0.2">
      <c r="B22" s="35"/>
      <c r="C22" s="33"/>
      <c r="D22" s="33"/>
      <c r="E22" s="34"/>
      <c r="F22" s="37" t="s">
        <v>179</v>
      </c>
      <c r="G22" s="379"/>
      <c r="H22" s="383"/>
      <c r="I22" s="384"/>
      <c r="J22" s="384"/>
      <c r="K22" s="385"/>
      <c r="L22" s="386"/>
      <c r="M22" s="384"/>
      <c r="N22" s="384"/>
      <c r="O22" s="384"/>
      <c r="P22" s="387"/>
      <c r="Q22" s="384"/>
      <c r="R22" s="384"/>
      <c r="S22" s="384"/>
      <c r="T22" s="384"/>
      <c r="U22" s="386"/>
      <c r="V22" s="387"/>
      <c r="W22" s="379"/>
      <c r="Y22" s="406"/>
    </row>
    <row r="23" spans="2:25" s="80" customFormat="1" x14ac:dyDescent="0.2">
      <c r="B23" s="35"/>
      <c r="C23" s="33"/>
      <c r="D23" s="33"/>
      <c r="E23" s="34" t="s">
        <v>148</v>
      </c>
      <c r="F23" s="34"/>
      <c r="G23" s="77">
        <f t="shared" ref="G23:M23" si="5">SUBTOTAL(9,G24:G27)</f>
        <v>0</v>
      </c>
      <c r="H23" s="78">
        <f t="shared" si="5"/>
        <v>0</v>
      </c>
      <c r="I23" s="74">
        <f t="shared" si="5"/>
        <v>0</v>
      </c>
      <c r="J23" s="74">
        <f t="shared" si="5"/>
        <v>0</v>
      </c>
      <c r="K23" s="75">
        <f t="shared" si="5"/>
        <v>0</v>
      </c>
      <c r="L23" s="43">
        <f t="shared" si="5"/>
        <v>0</v>
      </c>
      <c r="M23" s="43">
        <f t="shared" si="5"/>
        <v>0</v>
      </c>
      <c r="N23" s="43">
        <f t="shared" ref="N23:W23" si="6">SUBTOTAL(9,N24:N27)</f>
        <v>0</v>
      </c>
      <c r="O23" s="43">
        <f t="shared" si="6"/>
        <v>0</v>
      </c>
      <c r="P23" s="43">
        <f t="shared" si="6"/>
        <v>0</v>
      </c>
      <c r="Q23" s="43">
        <f t="shared" si="6"/>
        <v>0</v>
      </c>
      <c r="R23" s="43">
        <f t="shared" si="6"/>
        <v>0</v>
      </c>
      <c r="S23" s="43">
        <f t="shared" si="6"/>
        <v>0</v>
      </c>
      <c r="T23" s="43">
        <f t="shared" si="6"/>
        <v>0</v>
      </c>
      <c r="U23" s="43">
        <f t="shared" si="6"/>
        <v>0</v>
      </c>
      <c r="V23" s="43">
        <f t="shared" si="6"/>
        <v>0</v>
      </c>
      <c r="W23" s="42">
        <f t="shared" si="6"/>
        <v>0</v>
      </c>
      <c r="Y23" s="403"/>
    </row>
    <row r="24" spans="2:25" s="80" customFormat="1" outlineLevel="1" x14ac:dyDescent="0.2">
      <c r="B24" s="35"/>
      <c r="C24" s="33"/>
      <c r="D24" s="33"/>
      <c r="E24" s="34"/>
      <c r="F24" s="37" t="s">
        <v>149</v>
      </c>
      <c r="G24" s="379"/>
      <c r="H24" s="383"/>
      <c r="I24" s="384"/>
      <c r="J24" s="384"/>
      <c r="K24" s="385"/>
      <c r="L24" s="386"/>
      <c r="M24" s="384"/>
      <c r="N24" s="384"/>
      <c r="O24" s="384"/>
      <c r="P24" s="384"/>
      <c r="Q24" s="384"/>
      <c r="R24" s="384"/>
      <c r="S24" s="384"/>
      <c r="T24" s="384"/>
      <c r="U24" s="386"/>
      <c r="V24" s="387"/>
      <c r="W24" s="379"/>
      <c r="Y24" s="406"/>
    </row>
    <row r="25" spans="2:25" s="80" customFormat="1" outlineLevel="1" x14ac:dyDescent="0.2">
      <c r="B25" s="35"/>
      <c r="C25" s="33"/>
      <c r="D25" s="33"/>
      <c r="E25" s="34"/>
      <c r="F25" s="37" t="s">
        <v>150</v>
      </c>
      <c r="G25" s="379"/>
      <c r="H25" s="383"/>
      <c r="I25" s="384"/>
      <c r="J25" s="384"/>
      <c r="K25" s="385"/>
      <c r="L25" s="386"/>
      <c r="M25" s="384"/>
      <c r="N25" s="384"/>
      <c r="O25" s="384"/>
      <c r="P25" s="384"/>
      <c r="Q25" s="384"/>
      <c r="R25" s="384"/>
      <c r="S25" s="384"/>
      <c r="T25" s="384"/>
      <c r="U25" s="386"/>
      <c r="V25" s="387"/>
      <c r="W25" s="379"/>
      <c r="Y25" s="406"/>
    </row>
    <row r="26" spans="2:25" s="80" customFormat="1" outlineLevel="1" x14ac:dyDescent="0.2">
      <c r="B26" s="35"/>
      <c r="C26" s="33"/>
      <c r="D26" s="33"/>
      <c r="E26" s="34"/>
      <c r="F26" s="37" t="s">
        <v>151</v>
      </c>
      <c r="G26" s="379"/>
      <c r="H26" s="383"/>
      <c r="I26" s="384"/>
      <c r="J26" s="384"/>
      <c r="K26" s="385"/>
      <c r="L26" s="386"/>
      <c r="M26" s="384"/>
      <c r="N26" s="384"/>
      <c r="O26" s="384"/>
      <c r="P26" s="384"/>
      <c r="Q26" s="384"/>
      <c r="R26" s="384"/>
      <c r="S26" s="384"/>
      <c r="T26" s="384"/>
      <c r="U26" s="386"/>
      <c r="V26" s="387"/>
      <c r="W26" s="379"/>
      <c r="Y26" s="406"/>
    </row>
    <row r="27" spans="2:25" s="80" customFormat="1" outlineLevel="1" x14ac:dyDescent="0.2">
      <c r="B27" s="35"/>
      <c r="C27" s="33"/>
      <c r="D27" s="33"/>
      <c r="E27" s="34"/>
      <c r="F27" s="37" t="s">
        <v>180</v>
      </c>
      <c r="G27" s="379"/>
      <c r="H27" s="383"/>
      <c r="I27" s="384"/>
      <c r="J27" s="384"/>
      <c r="K27" s="385"/>
      <c r="L27" s="386"/>
      <c r="M27" s="384"/>
      <c r="N27" s="384"/>
      <c r="O27" s="384"/>
      <c r="P27" s="384"/>
      <c r="Q27" s="384"/>
      <c r="R27" s="384"/>
      <c r="S27" s="384"/>
      <c r="T27" s="384"/>
      <c r="U27" s="386"/>
      <c r="V27" s="387"/>
      <c r="W27" s="379"/>
      <c r="Y27" s="406"/>
    </row>
    <row r="28" spans="2:25" s="80" customFormat="1" x14ac:dyDescent="0.2">
      <c r="B28" s="35"/>
      <c r="C28" s="33"/>
      <c r="D28" s="33"/>
      <c r="E28" s="34" t="s">
        <v>283</v>
      </c>
      <c r="F28" s="34"/>
      <c r="G28" s="77">
        <f t="shared" ref="G28:W28" si="7">SUBTOTAL(9,G29:G29)</f>
        <v>0</v>
      </c>
      <c r="H28" s="78">
        <f t="shared" si="7"/>
        <v>0</v>
      </c>
      <c r="I28" s="74">
        <f t="shared" si="7"/>
        <v>0</v>
      </c>
      <c r="J28" s="74">
        <f t="shared" si="7"/>
        <v>0</v>
      </c>
      <c r="K28" s="75">
        <f t="shared" si="7"/>
        <v>0</v>
      </c>
      <c r="L28" s="43">
        <f t="shared" si="7"/>
        <v>0</v>
      </c>
      <c r="M28" s="43">
        <f t="shared" si="7"/>
        <v>0</v>
      </c>
      <c r="N28" s="43">
        <f t="shared" si="7"/>
        <v>0</v>
      </c>
      <c r="O28" s="43">
        <f t="shared" si="7"/>
        <v>0</v>
      </c>
      <c r="P28" s="43">
        <f t="shared" si="7"/>
        <v>0</v>
      </c>
      <c r="Q28" s="43">
        <f t="shared" si="7"/>
        <v>0</v>
      </c>
      <c r="R28" s="43">
        <f t="shared" si="7"/>
        <v>0</v>
      </c>
      <c r="S28" s="43">
        <f t="shared" si="7"/>
        <v>0</v>
      </c>
      <c r="T28" s="43">
        <f t="shared" si="7"/>
        <v>0</v>
      </c>
      <c r="U28" s="43">
        <f t="shared" si="7"/>
        <v>0</v>
      </c>
      <c r="V28" s="43">
        <f t="shared" si="7"/>
        <v>0</v>
      </c>
      <c r="W28" s="42">
        <f t="shared" si="7"/>
        <v>0</v>
      </c>
      <c r="Y28" s="403"/>
    </row>
    <row r="29" spans="2:25" s="80" customFormat="1" outlineLevel="1" x14ac:dyDescent="0.2">
      <c r="B29" s="35"/>
      <c r="C29" s="33"/>
      <c r="D29" s="33"/>
      <c r="E29" s="34"/>
      <c r="F29" s="36" t="s">
        <v>283</v>
      </c>
      <c r="G29" s="379"/>
      <c r="H29" s="383"/>
      <c r="I29" s="384"/>
      <c r="J29" s="384"/>
      <c r="K29" s="385"/>
      <c r="L29" s="386"/>
      <c r="M29" s="384"/>
      <c r="N29" s="384"/>
      <c r="O29" s="384"/>
      <c r="P29" s="387"/>
      <c r="Q29" s="384"/>
      <c r="R29" s="384"/>
      <c r="S29" s="384"/>
      <c r="T29" s="384"/>
      <c r="U29" s="386"/>
      <c r="V29" s="387"/>
      <c r="W29" s="379"/>
      <c r="Y29" s="406"/>
    </row>
    <row r="30" spans="2:25" s="80" customFormat="1" x14ac:dyDescent="0.2">
      <c r="B30" s="35"/>
      <c r="C30" s="33"/>
      <c r="D30" s="33" t="s">
        <v>52</v>
      </c>
      <c r="E30" s="34"/>
      <c r="F30" s="34"/>
      <c r="G30" s="77"/>
      <c r="H30" s="78"/>
      <c r="I30" s="74"/>
      <c r="J30" s="74"/>
      <c r="K30" s="75"/>
      <c r="L30" s="43"/>
      <c r="M30" s="43"/>
      <c r="N30" s="43"/>
      <c r="O30" s="43"/>
      <c r="P30" s="43"/>
      <c r="Q30" s="43"/>
      <c r="R30" s="43"/>
      <c r="S30" s="43"/>
      <c r="T30" s="43"/>
      <c r="U30" s="43"/>
      <c r="V30" s="43"/>
      <c r="W30" s="42"/>
      <c r="Y30" s="403"/>
    </row>
    <row r="31" spans="2:25" s="80" customFormat="1" x14ac:dyDescent="0.2">
      <c r="B31" s="35"/>
      <c r="C31" s="33"/>
      <c r="D31" s="33"/>
      <c r="E31" s="72" t="s">
        <v>53</v>
      </c>
      <c r="F31" s="34"/>
      <c r="G31" s="77">
        <f t="shared" ref="G31:W31" si="8">SUBTOTAL(9,G32:G33)</f>
        <v>0</v>
      </c>
      <c r="H31" s="78">
        <f t="shared" si="8"/>
        <v>0</v>
      </c>
      <c r="I31" s="74">
        <f t="shared" si="8"/>
        <v>0</v>
      </c>
      <c r="J31" s="74">
        <f t="shared" si="8"/>
        <v>0</v>
      </c>
      <c r="K31" s="75">
        <f t="shared" si="8"/>
        <v>0</v>
      </c>
      <c r="L31" s="43">
        <f t="shared" si="8"/>
        <v>0</v>
      </c>
      <c r="M31" s="43">
        <f t="shared" si="8"/>
        <v>0</v>
      </c>
      <c r="N31" s="43">
        <f t="shared" si="8"/>
        <v>0</v>
      </c>
      <c r="O31" s="43">
        <f t="shared" si="8"/>
        <v>0</v>
      </c>
      <c r="P31" s="43">
        <f t="shared" si="8"/>
        <v>0</v>
      </c>
      <c r="Q31" s="43">
        <f t="shared" si="8"/>
        <v>0</v>
      </c>
      <c r="R31" s="43">
        <f t="shared" si="8"/>
        <v>0</v>
      </c>
      <c r="S31" s="43">
        <f t="shared" si="8"/>
        <v>0</v>
      </c>
      <c r="T31" s="43">
        <f t="shared" si="8"/>
        <v>0</v>
      </c>
      <c r="U31" s="43">
        <f t="shared" si="8"/>
        <v>0</v>
      </c>
      <c r="V31" s="43">
        <f t="shared" si="8"/>
        <v>0</v>
      </c>
      <c r="W31" s="42">
        <f t="shared" si="8"/>
        <v>0</v>
      </c>
      <c r="Y31" s="403"/>
    </row>
    <row r="32" spans="2:25" s="80" customFormat="1" outlineLevel="1" x14ac:dyDescent="0.2">
      <c r="B32" s="35"/>
      <c r="C32" s="33"/>
      <c r="D32" s="33"/>
      <c r="E32" s="72"/>
      <c r="F32" s="37" t="s">
        <v>54</v>
      </c>
      <c r="G32" s="379"/>
      <c r="H32" s="383"/>
      <c r="I32" s="384"/>
      <c r="J32" s="384"/>
      <c r="K32" s="385"/>
      <c r="L32" s="386"/>
      <c r="M32" s="384"/>
      <c r="N32" s="384"/>
      <c r="O32" s="384"/>
      <c r="P32" s="387"/>
      <c r="Q32" s="384"/>
      <c r="R32" s="384"/>
      <c r="S32" s="384"/>
      <c r="T32" s="384"/>
      <c r="U32" s="386"/>
      <c r="V32" s="387"/>
      <c r="W32" s="379"/>
      <c r="Y32" s="406"/>
    </row>
    <row r="33" spans="2:25" s="80" customFormat="1" outlineLevel="1" x14ac:dyDescent="0.2">
      <c r="B33" s="35"/>
      <c r="C33" s="33"/>
      <c r="D33" s="33"/>
      <c r="E33" s="34"/>
      <c r="F33" s="36" t="s">
        <v>415</v>
      </c>
      <c r="G33" s="379"/>
      <c r="H33" s="383"/>
      <c r="I33" s="384"/>
      <c r="J33" s="384"/>
      <c r="K33" s="385"/>
      <c r="L33" s="386"/>
      <c r="M33" s="384"/>
      <c r="N33" s="384"/>
      <c r="O33" s="384"/>
      <c r="P33" s="387"/>
      <c r="Q33" s="384"/>
      <c r="R33" s="384"/>
      <c r="S33" s="384"/>
      <c r="T33" s="384"/>
      <c r="U33" s="386"/>
      <c r="V33" s="387"/>
      <c r="W33" s="379"/>
      <c r="Y33" s="406"/>
    </row>
    <row r="34" spans="2:25" s="80" customFormat="1" x14ac:dyDescent="0.2">
      <c r="B34" s="35"/>
      <c r="C34" s="33"/>
      <c r="D34" s="33"/>
      <c r="E34" s="34" t="s">
        <v>55</v>
      </c>
      <c r="F34" s="34"/>
      <c r="G34" s="77">
        <f t="shared" ref="G34:W34" si="9">SUBTOTAL(9,G35:G36)</f>
        <v>0</v>
      </c>
      <c r="H34" s="78">
        <f t="shared" si="9"/>
        <v>0</v>
      </c>
      <c r="I34" s="74">
        <f t="shared" si="9"/>
        <v>0</v>
      </c>
      <c r="J34" s="74">
        <f t="shared" si="9"/>
        <v>0</v>
      </c>
      <c r="K34" s="75">
        <f t="shared" si="9"/>
        <v>0</v>
      </c>
      <c r="L34" s="43">
        <f t="shared" si="9"/>
        <v>0</v>
      </c>
      <c r="M34" s="43">
        <f t="shared" si="9"/>
        <v>0</v>
      </c>
      <c r="N34" s="43">
        <f t="shared" si="9"/>
        <v>0</v>
      </c>
      <c r="O34" s="43">
        <f t="shared" si="9"/>
        <v>0</v>
      </c>
      <c r="P34" s="43">
        <f t="shared" si="9"/>
        <v>0</v>
      </c>
      <c r="Q34" s="43">
        <f t="shared" si="9"/>
        <v>0</v>
      </c>
      <c r="R34" s="43">
        <f t="shared" si="9"/>
        <v>0</v>
      </c>
      <c r="S34" s="43">
        <f t="shared" si="9"/>
        <v>0</v>
      </c>
      <c r="T34" s="43">
        <f t="shared" si="9"/>
        <v>0</v>
      </c>
      <c r="U34" s="43">
        <f t="shared" si="9"/>
        <v>0</v>
      </c>
      <c r="V34" s="43">
        <f t="shared" si="9"/>
        <v>0</v>
      </c>
      <c r="W34" s="42">
        <f t="shared" si="9"/>
        <v>0</v>
      </c>
      <c r="Y34" s="403"/>
    </row>
    <row r="35" spans="2:25" s="80" customFormat="1" outlineLevel="1" x14ac:dyDescent="0.2">
      <c r="B35" s="35"/>
      <c r="C35" s="33"/>
      <c r="D35" s="33"/>
      <c r="E35" s="34"/>
      <c r="F35" s="37" t="s">
        <v>152</v>
      </c>
      <c r="G35" s="379"/>
      <c r="H35" s="383"/>
      <c r="I35" s="384"/>
      <c r="J35" s="384"/>
      <c r="K35" s="385"/>
      <c r="L35" s="386"/>
      <c r="M35" s="384"/>
      <c r="N35" s="384"/>
      <c r="O35" s="384"/>
      <c r="P35" s="387"/>
      <c r="Q35" s="384"/>
      <c r="R35" s="384"/>
      <c r="S35" s="384"/>
      <c r="T35" s="384"/>
      <c r="U35" s="386"/>
      <c r="V35" s="387"/>
      <c r="W35" s="379"/>
      <c r="Y35" s="406"/>
    </row>
    <row r="36" spans="2:25" s="80" customFormat="1" outlineLevel="1" x14ac:dyDescent="0.2">
      <c r="B36" s="35"/>
      <c r="C36" s="33"/>
      <c r="D36" s="33"/>
      <c r="E36" s="34"/>
      <c r="F36" s="36" t="s">
        <v>416</v>
      </c>
      <c r="G36" s="379"/>
      <c r="H36" s="383"/>
      <c r="I36" s="384"/>
      <c r="J36" s="384"/>
      <c r="K36" s="385"/>
      <c r="L36" s="386"/>
      <c r="M36" s="384"/>
      <c r="N36" s="384"/>
      <c r="O36" s="384"/>
      <c r="P36" s="387"/>
      <c r="Q36" s="384"/>
      <c r="R36" s="384"/>
      <c r="S36" s="384"/>
      <c r="T36" s="384"/>
      <c r="U36" s="386"/>
      <c r="V36" s="387"/>
      <c r="W36" s="379"/>
      <c r="Y36" s="406"/>
    </row>
    <row r="37" spans="2:25" s="80" customFormat="1" x14ac:dyDescent="0.2">
      <c r="B37" s="35"/>
      <c r="C37" s="33"/>
      <c r="D37" s="33"/>
      <c r="E37" s="34" t="s">
        <v>56</v>
      </c>
      <c r="F37" s="34"/>
      <c r="G37" s="77">
        <f t="shared" ref="G37:W37" si="10">SUBTOTAL(9,G38:G39)</f>
        <v>0</v>
      </c>
      <c r="H37" s="78">
        <f t="shared" si="10"/>
        <v>0</v>
      </c>
      <c r="I37" s="74">
        <f t="shared" si="10"/>
        <v>0</v>
      </c>
      <c r="J37" s="74">
        <f t="shared" si="10"/>
        <v>0</v>
      </c>
      <c r="K37" s="75">
        <f t="shared" si="10"/>
        <v>0</v>
      </c>
      <c r="L37" s="43">
        <f t="shared" si="10"/>
        <v>0</v>
      </c>
      <c r="M37" s="43">
        <f t="shared" si="10"/>
        <v>0</v>
      </c>
      <c r="N37" s="43">
        <f t="shared" si="10"/>
        <v>0</v>
      </c>
      <c r="O37" s="43">
        <f t="shared" si="10"/>
        <v>0</v>
      </c>
      <c r="P37" s="43">
        <f t="shared" si="10"/>
        <v>0</v>
      </c>
      <c r="Q37" s="43">
        <f t="shared" si="10"/>
        <v>0</v>
      </c>
      <c r="R37" s="43">
        <f t="shared" si="10"/>
        <v>0</v>
      </c>
      <c r="S37" s="43">
        <f t="shared" si="10"/>
        <v>0</v>
      </c>
      <c r="T37" s="43">
        <f t="shared" si="10"/>
        <v>0</v>
      </c>
      <c r="U37" s="43">
        <f t="shared" si="10"/>
        <v>0</v>
      </c>
      <c r="V37" s="43">
        <f t="shared" si="10"/>
        <v>0</v>
      </c>
      <c r="W37" s="42">
        <f t="shared" si="10"/>
        <v>0</v>
      </c>
      <c r="Y37" s="403"/>
    </row>
    <row r="38" spans="2:25" s="80" customFormat="1" outlineLevel="1" x14ac:dyDescent="0.2">
      <c r="B38" s="35"/>
      <c r="C38" s="33"/>
      <c r="D38" s="33"/>
      <c r="E38" s="34"/>
      <c r="F38" s="37" t="s">
        <v>153</v>
      </c>
      <c r="G38" s="379"/>
      <c r="H38" s="383"/>
      <c r="I38" s="384"/>
      <c r="J38" s="384"/>
      <c r="K38" s="385"/>
      <c r="L38" s="386"/>
      <c r="M38" s="384"/>
      <c r="N38" s="384"/>
      <c r="O38" s="384"/>
      <c r="P38" s="387"/>
      <c r="Q38" s="384"/>
      <c r="R38" s="384"/>
      <c r="S38" s="384"/>
      <c r="T38" s="384"/>
      <c r="U38" s="386"/>
      <c r="V38" s="387"/>
      <c r="W38" s="379"/>
      <c r="Y38" s="406"/>
    </row>
    <row r="39" spans="2:25" s="80" customFormat="1" outlineLevel="1" x14ac:dyDescent="0.2">
      <c r="B39" s="35"/>
      <c r="C39" s="33"/>
      <c r="D39" s="33"/>
      <c r="E39" s="34"/>
      <c r="F39" s="36" t="s">
        <v>417</v>
      </c>
      <c r="G39" s="379"/>
      <c r="H39" s="383"/>
      <c r="I39" s="384"/>
      <c r="J39" s="384"/>
      <c r="K39" s="385"/>
      <c r="L39" s="386"/>
      <c r="M39" s="384"/>
      <c r="N39" s="384"/>
      <c r="O39" s="384"/>
      <c r="P39" s="387"/>
      <c r="Q39" s="384"/>
      <c r="R39" s="384"/>
      <c r="S39" s="384"/>
      <c r="T39" s="384"/>
      <c r="U39" s="386"/>
      <c r="V39" s="387"/>
      <c r="W39" s="379"/>
      <c r="Y39" s="406"/>
    </row>
    <row r="40" spans="2:25" s="80" customFormat="1" x14ac:dyDescent="0.2">
      <c r="B40" s="35"/>
      <c r="C40" s="33"/>
      <c r="D40" s="33" t="s">
        <v>57</v>
      </c>
      <c r="E40" s="34"/>
      <c r="F40" s="34"/>
      <c r="G40" s="77"/>
      <c r="H40" s="78"/>
      <c r="I40" s="74"/>
      <c r="J40" s="74"/>
      <c r="K40" s="75"/>
      <c r="L40" s="43"/>
      <c r="M40" s="43"/>
      <c r="N40" s="43"/>
      <c r="O40" s="43"/>
      <c r="P40" s="43"/>
      <c r="Q40" s="43"/>
      <c r="R40" s="43"/>
      <c r="S40" s="43"/>
      <c r="T40" s="43"/>
      <c r="U40" s="43"/>
      <c r="V40" s="43"/>
      <c r="W40" s="42"/>
      <c r="Y40" s="403"/>
    </row>
    <row r="41" spans="2:25" s="80" customFormat="1" ht="12.75" customHeight="1" x14ac:dyDescent="0.2">
      <c r="B41" s="35"/>
      <c r="C41" s="33"/>
      <c r="D41" s="33"/>
      <c r="E41" s="34" t="s">
        <v>160</v>
      </c>
      <c r="F41" s="34"/>
      <c r="G41" s="77">
        <f t="shared" ref="G41:M41" si="11">SUBTOTAL(9,G42:G43)</f>
        <v>0</v>
      </c>
      <c r="H41" s="78">
        <f t="shared" si="11"/>
        <v>0</v>
      </c>
      <c r="I41" s="74">
        <f t="shared" si="11"/>
        <v>0</v>
      </c>
      <c r="J41" s="74">
        <f t="shared" si="11"/>
        <v>0</v>
      </c>
      <c r="K41" s="75">
        <f t="shared" si="11"/>
        <v>0</v>
      </c>
      <c r="L41" s="43">
        <f t="shared" si="11"/>
        <v>0</v>
      </c>
      <c r="M41" s="43">
        <f t="shared" si="11"/>
        <v>0</v>
      </c>
      <c r="N41" s="43">
        <f t="shared" ref="N41:W41" si="12">SUBTOTAL(9,N42:N43)</f>
        <v>0</v>
      </c>
      <c r="O41" s="43">
        <f t="shared" si="12"/>
        <v>0</v>
      </c>
      <c r="P41" s="43">
        <f t="shared" si="12"/>
        <v>0</v>
      </c>
      <c r="Q41" s="43">
        <f t="shared" si="12"/>
        <v>0</v>
      </c>
      <c r="R41" s="43">
        <f t="shared" si="12"/>
        <v>0</v>
      </c>
      <c r="S41" s="43">
        <f t="shared" si="12"/>
        <v>0</v>
      </c>
      <c r="T41" s="43">
        <f t="shared" si="12"/>
        <v>0</v>
      </c>
      <c r="U41" s="43">
        <f t="shared" si="12"/>
        <v>0</v>
      </c>
      <c r="V41" s="43">
        <f t="shared" si="12"/>
        <v>0</v>
      </c>
      <c r="W41" s="42">
        <f t="shared" si="12"/>
        <v>0</v>
      </c>
      <c r="Y41" s="403"/>
    </row>
    <row r="42" spans="2:25" s="80" customFormat="1" outlineLevel="1" x14ac:dyDescent="0.2">
      <c r="B42" s="35"/>
      <c r="C42" s="33"/>
      <c r="D42" s="33"/>
      <c r="E42" s="34"/>
      <c r="F42" s="37" t="s">
        <v>60</v>
      </c>
      <c r="G42" s="379"/>
      <c r="H42" s="383"/>
      <c r="I42" s="384"/>
      <c r="J42" s="384"/>
      <c r="K42" s="385"/>
      <c r="L42" s="386"/>
      <c r="M42" s="384"/>
      <c r="N42" s="384"/>
      <c r="O42" s="384"/>
      <c r="P42" s="387"/>
      <c r="Q42" s="384"/>
      <c r="R42" s="384"/>
      <c r="S42" s="384"/>
      <c r="T42" s="384"/>
      <c r="U42" s="386"/>
      <c r="V42" s="387"/>
      <c r="W42" s="379"/>
      <c r="Y42" s="406"/>
    </row>
    <row r="43" spans="2:25" s="80" customFormat="1" outlineLevel="1" x14ac:dyDescent="0.2">
      <c r="B43" s="35"/>
      <c r="C43" s="33"/>
      <c r="D43" s="33"/>
      <c r="E43" s="34"/>
      <c r="F43" s="37" t="s">
        <v>161</v>
      </c>
      <c r="G43" s="379"/>
      <c r="H43" s="383"/>
      <c r="I43" s="384"/>
      <c r="J43" s="384"/>
      <c r="K43" s="385"/>
      <c r="L43" s="386"/>
      <c r="M43" s="384"/>
      <c r="N43" s="384"/>
      <c r="O43" s="384"/>
      <c r="P43" s="387"/>
      <c r="Q43" s="384"/>
      <c r="R43" s="384"/>
      <c r="S43" s="384"/>
      <c r="T43" s="384"/>
      <c r="U43" s="386"/>
      <c r="V43" s="387"/>
      <c r="W43" s="379"/>
      <c r="Y43" s="406"/>
    </row>
    <row r="44" spans="2:25" s="80" customFormat="1" x14ac:dyDescent="0.2">
      <c r="B44" s="35"/>
      <c r="C44" s="33"/>
      <c r="D44" s="33"/>
      <c r="E44" s="34" t="s">
        <v>154</v>
      </c>
      <c r="F44" s="34"/>
      <c r="G44" s="77">
        <f t="shared" ref="G44:W44" si="13">SUBTOTAL(9,G45:G47)</f>
        <v>0</v>
      </c>
      <c r="H44" s="78">
        <f t="shared" si="13"/>
        <v>0</v>
      </c>
      <c r="I44" s="74">
        <f t="shared" si="13"/>
        <v>0</v>
      </c>
      <c r="J44" s="74">
        <f t="shared" si="13"/>
        <v>0</v>
      </c>
      <c r="K44" s="75">
        <f t="shared" si="13"/>
        <v>0</v>
      </c>
      <c r="L44" s="43">
        <f t="shared" si="13"/>
        <v>0</v>
      </c>
      <c r="M44" s="43">
        <f t="shared" si="13"/>
        <v>0</v>
      </c>
      <c r="N44" s="43">
        <f t="shared" si="13"/>
        <v>0</v>
      </c>
      <c r="O44" s="43">
        <f t="shared" si="13"/>
        <v>0</v>
      </c>
      <c r="P44" s="43">
        <f t="shared" si="13"/>
        <v>0</v>
      </c>
      <c r="Q44" s="43">
        <f t="shared" si="13"/>
        <v>0</v>
      </c>
      <c r="R44" s="43">
        <f t="shared" si="13"/>
        <v>0</v>
      </c>
      <c r="S44" s="43">
        <f t="shared" si="13"/>
        <v>0</v>
      </c>
      <c r="T44" s="43">
        <f t="shared" si="13"/>
        <v>0</v>
      </c>
      <c r="U44" s="43">
        <f t="shared" si="13"/>
        <v>0</v>
      </c>
      <c r="V44" s="43">
        <f t="shared" si="13"/>
        <v>0</v>
      </c>
      <c r="W44" s="42">
        <f t="shared" si="13"/>
        <v>0</v>
      </c>
      <c r="Y44" s="403"/>
    </row>
    <row r="45" spans="2:25" s="80" customFormat="1" outlineLevel="1" x14ac:dyDescent="0.2">
      <c r="B45" s="35"/>
      <c r="C45" s="33"/>
      <c r="D45" s="33"/>
      <c r="E45" s="34"/>
      <c r="F45" s="37" t="s">
        <v>58</v>
      </c>
      <c r="G45" s="379"/>
      <c r="H45" s="383"/>
      <c r="I45" s="384"/>
      <c r="J45" s="384"/>
      <c r="K45" s="385"/>
      <c r="L45" s="386"/>
      <c r="M45" s="384"/>
      <c r="N45" s="384"/>
      <c r="O45" s="384"/>
      <c r="P45" s="387"/>
      <c r="Q45" s="384"/>
      <c r="R45" s="384"/>
      <c r="S45" s="384"/>
      <c r="T45" s="384"/>
      <c r="U45" s="386"/>
      <c r="V45" s="387"/>
      <c r="W45" s="379"/>
      <c r="Y45" s="406"/>
    </row>
    <row r="46" spans="2:25" s="80" customFormat="1" outlineLevel="1" x14ac:dyDescent="0.2">
      <c r="B46" s="35"/>
      <c r="C46" s="33"/>
      <c r="D46" s="33"/>
      <c r="E46" s="34"/>
      <c r="F46" s="37" t="s">
        <v>155</v>
      </c>
      <c r="G46" s="379"/>
      <c r="H46" s="383"/>
      <c r="I46" s="384"/>
      <c r="J46" s="384"/>
      <c r="K46" s="385"/>
      <c r="L46" s="386"/>
      <c r="M46" s="384"/>
      <c r="N46" s="384"/>
      <c r="O46" s="384"/>
      <c r="P46" s="387"/>
      <c r="Q46" s="384"/>
      <c r="R46" s="384"/>
      <c r="S46" s="384"/>
      <c r="T46" s="384"/>
      <c r="U46" s="386"/>
      <c r="V46" s="387"/>
      <c r="W46" s="379"/>
      <c r="Y46" s="406"/>
    </row>
    <row r="47" spans="2:25" s="80" customFormat="1" outlineLevel="1" x14ac:dyDescent="0.2">
      <c r="B47" s="35"/>
      <c r="C47" s="33"/>
      <c r="D47" s="33"/>
      <c r="E47" s="34"/>
      <c r="F47" s="37" t="s">
        <v>156</v>
      </c>
      <c r="G47" s="379"/>
      <c r="H47" s="383"/>
      <c r="I47" s="384"/>
      <c r="J47" s="384"/>
      <c r="K47" s="385"/>
      <c r="L47" s="386"/>
      <c r="M47" s="384"/>
      <c r="N47" s="384"/>
      <c r="O47" s="384"/>
      <c r="P47" s="387"/>
      <c r="Q47" s="384"/>
      <c r="R47" s="384"/>
      <c r="S47" s="384"/>
      <c r="T47" s="384"/>
      <c r="U47" s="386"/>
      <c r="V47" s="387"/>
      <c r="W47" s="379"/>
      <c r="Y47" s="406"/>
    </row>
    <row r="48" spans="2:25" s="80" customFormat="1" x14ac:dyDescent="0.2">
      <c r="B48" s="35"/>
      <c r="C48" s="33"/>
      <c r="D48" s="33"/>
      <c r="E48" s="34" t="s">
        <v>162</v>
      </c>
      <c r="F48" s="34"/>
      <c r="G48" s="77">
        <f t="shared" ref="G48:M48" si="14">SUBTOTAL(9,G49:G50)</f>
        <v>0</v>
      </c>
      <c r="H48" s="78">
        <f t="shared" si="14"/>
        <v>0</v>
      </c>
      <c r="I48" s="74">
        <f t="shared" si="14"/>
        <v>0</v>
      </c>
      <c r="J48" s="74">
        <f t="shared" si="14"/>
        <v>0</v>
      </c>
      <c r="K48" s="75">
        <f t="shared" si="14"/>
        <v>0</v>
      </c>
      <c r="L48" s="43">
        <f t="shared" si="14"/>
        <v>0</v>
      </c>
      <c r="M48" s="43">
        <f t="shared" si="14"/>
        <v>0</v>
      </c>
      <c r="N48" s="43">
        <f t="shared" ref="N48:W48" si="15">SUBTOTAL(9,N49:N50)</f>
        <v>0</v>
      </c>
      <c r="O48" s="43">
        <f t="shared" si="15"/>
        <v>0</v>
      </c>
      <c r="P48" s="43">
        <f t="shared" si="15"/>
        <v>0</v>
      </c>
      <c r="Q48" s="43">
        <f t="shared" si="15"/>
        <v>0</v>
      </c>
      <c r="R48" s="43">
        <f t="shared" si="15"/>
        <v>0</v>
      </c>
      <c r="S48" s="43">
        <f t="shared" si="15"/>
        <v>0</v>
      </c>
      <c r="T48" s="43">
        <f t="shared" si="15"/>
        <v>0</v>
      </c>
      <c r="U48" s="43">
        <f t="shared" si="15"/>
        <v>0</v>
      </c>
      <c r="V48" s="43">
        <f t="shared" si="15"/>
        <v>0</v>
      </c>
      <c r="W48" s="42">
        <f t="shared" si="15"/>
        <v>0</v>
      </c>
      <c r="Y48" s="403"/>
    </row>
    <row r="49" spans="2:25" s="80" customFormat="1" outlineLevel="1" x14ac:dyDescent="0.2">
      <c r="B49" s="35"/>
      <c r="C49" s="33"/>
      <c r="D49" s="33"/>
      <c r="E49" s="34"/>
      <c r="F49" s="37" t="s">
        <v>61</v>
      </c>
      <c r="G49" s="379"/>
      <c r="H49" s="383"/>
      <c r="I49" s="384"/>
      <c r="J49" s="384"/>
      <c r="K49" s="385"/>
      <c r="L49" s="386"/>
      <c r="M49" s="384"/>
      <c r="N49" s="384"/>
      <c r="O49" s="384"/>
      <c r="P49" s="387"/>
      <c r="Q49" s="384"/>
      <c r="R49" s="384"/>
      <c r="S49" s="384"/>
      <c r="T49" s="384"/>
      <c r="U49" s="386"/>
      <c r="V49" s="387"/>
      <c r="W49" s="379"/>
      <c r="Y49" s="406"/>
    </row>
    <row r="50" spans="2:25" s="80" customFormat="1" outlineLevel="1" x14ac:dyDescent="0.2">
      <c r="B50" s="35"/>
      <c r="C50" s="33"/>
      <c r="D50" s="33"/>
      <c r="E50" s="34"/>
      <c r="F50" s="37" t="s">
        <v>163</v>
      </c>
      <c r="G50" s="379"/>
      <c r="H50" s="383"/>
      <c r="I50" s="384"/>
      <c r="J50" s="384"/>
      <c r="K50" s="385"/>
      <c r="L50" s="386"/>
      <c r="M50" s="384"/>
      <c r="N50" s="384"/>
      <c r="O50" s="384"/>
      <c r="P50" s="387"/>
      <c r="Q50" s="384"/>
      <c r="R50" s="384"/>
      <c r="S50" s="384"/>
      <c r="T50" s="384"/>
      <c r="U50" s="386"/>
      <c r="V50" s="387"/>
      <c r="W50" s="379"/>
      <c r="Y50" s="406"/>
    </row>
    <row r="51" spans="2:25" s="80" customFormat="1" x14ac:dyDescent="0.2">
      <c r="B51" s="35"/>
      <c r="C51" s="33"/>
      <c r="D51" s="33"/>
      <c r="E51" s="34" t="s">
        <v>157</v>
      </c>
      <c r="F51" s="34"/>
      <c r="G51" s="77">
        <f t="shared" ref="G51:W51" si="16">SUBTOTAL(9,G52:G54)</f>
        <v>0</v>
      </c>
      <c r="H51" s="78">
        <f t="shared" si="16"/>
        <v>0</v>
      </c>
      <c r="I51" s="74">
        <f t="shared" si="16"/>
        <v>0</v>
      </c>
      <c r="J51" s="74">
        <f t="shared" si="16"/>
        <v>0</v>
      </c>
      <c r="K51" s="75">
        <f t="shared" si="16"/>
        <v>0</v>
      </c>
      <c r="L51" s="43">
        <f t="shared" si="16"/>
        <v>0</v>
      </c>
      <c r="M51" s="43">
        <f t="shared" si="16"/>
        <v>0</v>
      </c>
      <c r="N51" s="43">
        <f t="shared" si="16"/>
        <v>0</v>
      </c>
      <c r="O51" s="43">
        <f t="shared" si="16"/>
        <v>0</v>
      </c>
      <c r="P51" s="43">
        <f t="shared" si="16"/>
        <v>0</v>
      </c>
      <c r="Q51" s="43">
        <f t="shared" si="16"/>
        <v>0</v>
      </c>
      <c r="R51" s="43">
        <f t="shared" si="16"/>
        <v>0</v>
      </c>
      <c r="S51" s="43">
        <f t="shared" si="16"/>
        <v>0</v>
      </c>
      <c r="T51" s="43">
        <f t="shared" si="16"/>
        <v>0</v>
      </c>
      <c r="U51" s="43">
        <f t="shared" si="16"/>
        <v>0</v>
      </c>
      <c r="V51" s="43">
        <f t="shared" si="16"/>
        <v>0</v>
      </c>
      <c r="W51" s="42">
        <f t="shared" si="16"/>
        <v>0</v>
      </c>
      <c r="Y51" s="403"/>
    </row>
    <row r="52" spans="2:25" s="80" customFormat="1" outlineLevel="1" x14ac:dyDescent="0.2">
      <c r="B52" s="35"/>
      <c r="C52" s="33"/>
      <c r="D52" s="33"/>
      <c r="E52" s="34"/>
      <c r="F52" s="37" t="s">
        <v>59</v>
      </c>
      <c r="G52" s="379"/>
      <c r="H52" s="383"/>
      <c r="I52" s="384"/>
      <c r="J52" s="384"/>
      <c r="K52" s="385"/>
      <c r="L52" s="386"/>
      <c r="M52" s="384"/>
      <c r="N52" s="384"/>
      <c r="O52" s="384"/>
      <c r="P52" s="387"/>
      <c r="Q52" s="384"/>
      <c r="R52" s="384"/>
      <c r="S52" s="384"/>
      <c r="T52" s="384"/>
      <c r="U52" s="386"/>
      <c r="V52" s="387"/>
      <c r="W52" s="379"/>
      <c r="Y52" s="406"/>
    </row>
    <row r="53" spans="2:25" s="80" customFormat="1" outlineLevel="1" x14ac:dyDescent="0.2">
      <c r="B53" s="35"/>
      <c r="C53" s="33"/>
      <c r="D53" s="33"/>
      <c r="E53" s="34"/>
      <c r="F53" s="37" t="s">
        <v>158</v>
      </c>
      <c r="G53" s="379"/>
      <c r="H53" s="383"/>
      <c r="I53" s="384"/>
      <c r="J53" s="384"/>
      <c r="K53" s="385"/>
      <c r="L53" s="386"/>
      <c r="M53" s="384"/>
      <c r="N53" s="384"/>
      <c r="O53" s="384"/>
      <c r="P53" s="387"/>
      <c r="Q53" s="384"/>
      <c r="R53" s="384"/>
      <c r="S53" s="384"/>
      <c r="T53" s="384"/>
      <c r="U53" s="386"/>
      <c r="V53" s="387"/>
      <c r="W53" s="379"/>
      <c r="Y53" s="406"/>
    </row>
    <row r="54" spans="2:25" s="80" customFormat="1" outlineLevel="1" x14ac:dyDescent="0.2">
      <c r="B54" s="35"/>
      <c r="C54" s="33"/>
      <c r="D54" s="33"/>
      <c r="E54" s="34"/>
      <c r="F54" s="37" t="s">
        <v>159</v>
      </c>
      <c r="G54" s="379"/>
      <c r="H54" s="383"/>
      <c r="I54" s="384"/>
      <c r="J54" s="384"/>
      <c r="K54" s="385"/>
      <c r="L54" s="386"/>
      <c r="M54" s="384"/>
      <c r="N54" s="384"/>
      <c r="O54" s="384"/>
      <c r="P54" s="387"/>
      <c r="Q54" s="384"/>
      <c r="R54" s="384"/>
      <c r="S54" s="384"/>
      <c r="T54" s="384"/>
      <c r="U54" s="386"/>
      <c r="V54" s="387"/>
      <c r="W54" s="379"/>
      <c r="Y54" s="406"/>
    </row>
    <row r="55" spans="2:25" s="80" customFormat="1" x14ac:dyDescent="0.2">
      <c r="B55" s="35"/>
      <c r="C55" s="33"/>
      <c r="D55" s="33"/>
      <c r="E55" s="34" t="s">
        <v>418</v>
      </c>
      <c r="F55" s="34"/>
      <c r="G55" s="77">
        <f t="shared" ref="G55:W55" si="17">SUBTOTAL(9,G56:G56)</f>
        <v>0</v>
      </c>
      <c r="H55" s="78">
        <f t="shared" si="17"/>
        <v>0</v>
      </c>
      <c r="I55" s="74">
        <f t="shared" si="17"/>
        <v>0</v>
      </c>
      <c r="J55" s="74">
        <f t="shared" si="17"/>
        <v>0</v>
      </c>
      <c r="K55" s="75">
        <f t="shared" si="17"/>
        <v>0</v>
      </c>
      <c r="L55" s="43">
        <f t="shared" si="17"/>
        <v>0</v>
      </c>
      <c r="M55" s="43">
        <f t="shared" si="17"/>
        <v>0</v>
      </c>
      <c r="N55" s="43">
        <f t="shared" si="17"/>
        <v>0</v>
      </c>
      <c r="O55" s="43">
        <f t="shared" si="17"/>
        <v>0</v>
      </c>
      <c r="P55" s="43">
        <f t="shared" si="17"/>
        <v>0</v>
      </c>
      <c r="Q55" s="43">
        <f t="shared" si="17"/>
        <v>0</v>
      </c>
      <c r="R55" s="43">
        <f t="shared" si="17"/>
        <v>0</v>
      </c>
      <c r="S55" s="43">
        <f t="shared" si="17"/>
        <v>0</v>
      </c>
      <c r="T55" s="43">
        <f t="shared" si="17"/>
        <v>0</v>
      </c>
      <c r="U55" s="43">
        <f t="shared" si="17"/>
        <v>0</v>
      </c>
      <c r="V55" s="43">
        <f t="shared" si="17"/>
        <v>0</v>
      </c>
      <c r="W55" s="42">
        <f t="shared" si="17"/>
        <v>0</v>
      </c>
      <c r="Y55" s="403"/>
    </row>
    <row r="56" spans="2:25" s="80" customFormat="1" outlineLevel="1" x14ac:dyDescent="0.2">
      <c r="B56" s="35"/>
      <c r="C56" s="33"/>
      <c r="D56" s="33"/>
      <c r="E56" s="34"/>
      <c r="F56" s="36" t="s">
        <v>418</v>
      </c>
      <c r="G56" s="379"/>
      <c r="H56" s="383"/>
      <c r="I56" s="384"/>
      <c r="J56" s="384"/>
      <c r="K56" s="385"/>
      <c r="L56" s="386"/>
      <c r="M56" s="384"/>
      <c r="N56" s="384"/>
      <c r="O56" s="384"/>
      <c r="P56" s="384"/>
      <c r="Q56" s="384"/>
      <c r="R56" s="384"/>
      <c r="S56" s="384"/>
      <c r="T56" s="384"/>
      <c r="U56" s="386"/>
      <c r="V56" s="387"/>
      <c r="W56" s="379"/>
      <c r="Y56" s="406"/>
    </row>
    <row r="57" spans="2:25" s="80" customFormat="1" x14ac:dyDescent="0.2">
      <c r="B57" s="35"/>
      <c r="C57" s="33"/>
      <c r="D57" s="33" t="s">
        <v>168</v>
      </c>
      <c r="E57" s="34"/>
      <c r="F57" s="34"/>
      <c r="G57" s="77"/>
      <c r="H57" s="78"/>
      <c r="I57" s="74"/>
      <c r="J57" s="74"/>
      <c r="K57" s="75"/>
      <c r="L57" s="43"/>
      <c r="M57" s="43"/>
      <c r="N57" s="43"/>
      <c r="O57" s="43"/>
      <c r="P57" s="43"/>
      <c r="Q57" s="43"/>
      <c r="R57" s="43"/>
      <c r="S57" s="43"/>
      <c r="T57" s="43"/>
      <c r="U57" s="43"/>
      <c r="V57" s="43"/>
      <c r="W57" s="42"/>
      <c r="Y57" s="403"/>
    </row>
    <row r="58" spans="2:25" s="80" customFormat="1" x14ac:dyDescent="0.2">
      <c r="B58" s="35"/>
      <c r="C58" s="33"/>
      <c r="D58" s="33"/>
      <c r="E58" s="34" t="s">
        <v>169</v>
      </c>
      <c r="F58" s="34"/>
      <c r="G58" s="77">
        <f t="shared" ref="G58:M58" si="18">SUBTOTAL(9,G59:G60)</f>
        <v>0</v>
      </c>
      <c r="H58" s="78">
        <f t="shared" si="18"/>
        <v>0</v>
      </c>
      <c r="I58" s="74">
        <f t="shared" si="18"/>
        <v>0</v>
      </c>
      <c r="J58" s="74">
        <f t="shared" si="18"/>
        <v>0</v>
      </c>
      <c r="K58" s="75">
        <f t="shared" si="18"/>
        <v>0</v>
      </c>
      <c r="L58" s="43">
        <f t="shared" si="18"/>
        <v>0</v>
      </c>
      <c r="M58" s="43">
        <f t="shared" si="18"/>
        <v>0</v>
      </c>
      <c r="N58" s="43">
        <f t="shared" ref="N58:W58" si="19">SUBTOTAL(9,N59:N60)</f>
        <v>0</v>
      </c>
      <c r="O58" s="43">
        <f t="shared" si="19"/>
        <v>0</v>
      </c>
      <c r="P58" s="43">
        <f t="shared" si="19"/>
        <v>0</v>
      </c>
      <c r="Q58" s="43">
        <f t="shared" si="19"/>
        <v>0</v>
      </c>
      <c r="R58" s="43">
        <f t="shared" si="19"/>
        <v>0</v>
      </c>
      <c r="S58" s="43">
        <f t="shared" si="19"/>
        <v>0</v>
      </c>
      <c r="T58" s="43">
        <f t="shared" si="19"/>
        <v>0</v>
      </c>
      <c r="U58" s="43">
        <f t="shared" si="19"/>
        <v>0</v>
      </c>
      <c r="V58" s="43">
        <f t="shared" si="19"/>
        <v>0</v>
      </c>
      <c r="W58" s="42">
        <f t="shared" si="19"/>
        <v>0</v>
      </c>
      <c r="Y58" s="403"/>
    </row>
    <row r="59" spans="2:25" s="80" customFormat="1" outlineLevel="1" x14ac:dyDescent="0.2">
      <c r="B59" s="35"/>
      <c r="C59" s="33"/>
      <c r="D59" s="33"/>
      <c r="E59" s="34"/>
      <c r="F59" s="37" t="s">
        <v>164</v>
      </c>
      <c r="G59" s="379"/>
      <c r="H59" s="383"/>
      <c r="I59" s="384"/>
      <c r="J59" s="384"/>
      <c r="K59" s="385"/>
      <c r="L59" s="386"/>
      <c r="M59" s="384"/>
      <c r="N59" s="384"/>
      <c r="O59" s="384"/>
      <c r="P59" s="387"/>
      <c r="Q59" s="384"/>
      <c r="R59" s="384"/>
      <c r="S59" s="384"/>
      <c r="T59" s="384"/>
      <c r="U59" s="386"/>
      <c r="V59" s="387"/>
      <c r="W59" s="379"/>
      <c r="Y59" s="406"/>
    </row>
    <row r="60" spans="2:25" s="80" customFormat="1" outlineLevel="1" x14ac:dyDescent="0.2">
      <c r="B60" s="35"/>
      <c r="C60" s="33"/>
      <c r="D60" s="33"/>
      <c r="E60" s="34"/>
      <c r="F60" s="37" t="s">
        <v>166</v>
      </c>
      <c r="G60" s="379"/>
      <c r="H60" s="383"/>
      <c r="I60" s="384"/>
      <c r="J60" s="384"/>
      <c r="K60" s="385"/>
      <c r="L60" s="386"/>
      <c r="M60" s="384"/>
      <c r="N60" s="384"/>
      <c r="O60" s="384"/>
      <c r="P60" s="387"/>
      <c r="Q60" s="384"/>
      <c r="R60" s="384"/>
      <c r="S60" s="384"/>
      <c r="T60" s="384"/>
      <c r="U60" s="386"/>
      <c r="V60" s="387"/>
      <c r="W60" s="379"/>
      <c r="Y60" s="406"/>
    </row>
    <row r="61" spans="2:25" s="80" customFormat="1" x14ac:dyDescent="0.2">
      <c r="B61" s="35"/>
      <c r="C61" s="33"/>
      <c r="D61" s="33"/>
      <c r="E61" s="34" t="s">
        <v>170</v>
      </c>
      <c r="F61" s="34"/>
      <c r="G61" s="77">
        <f t="shared" ref="G61:M61" si="20">SUBTOTAL(9,G62:G63)</f>
        <v>0</v>
      </c>
      <c r="H61" s="78">
        <f t="shared" si="20"/>
        <v>0</v>
      </c>
      <c r="I61" s="74">
        <f t="shared" si="20"/>
        <v>0</v>
      </c>
      <c r="J61" s="74">
        <f t="shared" si="20"/>
        <v>0</v>
      </c>
      <c r="K61" s="75">
        <f t="shared" si="20"/>
        <v>0</v>
      </c>
      <c r="L61" s="43">
        <f t="shared" si="20"/>
        <v>0</v>
      </c>
      <c r="M61" s="43">
        <f t="shared" si="20"/>
        <v>0</v>
      </c>
      <c r="N61" s="43">
        <f t="shared" ref="N61:W61" si="21">SUBTOTAL(9,N62:N63)</f>
        <v>0</v>
      </c>
      <c r="O61" s="43">
        <f t="shared" si="21"/>
        <v>0</v>
      </c>
      <c r="P61" s="43">
        <f t="shared" si="21"/>
        <v>0</v>
      </c>
      <c r="Q61" s="43">
        <f t="shared" si="21"/>
        <v>0</v>
      </c>
      <c r="R61" s="43">
        <f t="shared" si="21"/>
        <v>0</v>
      </c>
      <c r="S61" s="43">
        <f t="shared" si="21"/>
        <v>0</v>
      </c>
      <c r="T61" s="43">
        <f t="shared" si="21"/>
        <v>0</v>
      </c>
      <c r="U61" s="43">
        <f t="shared" si="21"/>
        <v>0</v>
      </c>
      <c r="V61" s="43">
        <f t="shared" si="21"/>
        <v>0</v>
      </c>
      <c r="W61" s="42">
        <f t="shared" si="21"/>
        <v>0</v>
      </c>
      <c r="Y61" s="403"/>
    </row>
    <row r="62" spans="2:25" s="80" customFormat="1" outlineLevel="1" x14ac:dyDescent="0.2">
      <c r="B62" s="35"/>
      <c r="C62" s="33"/>
      <c r="D62" s="33"/>
      <c r="E62" s="34"/>
      <c r="F62" s="37" t="s">
        <v>165</v>
      </c>
      <c r="G62" s="379"/>
      <c r="H62" s="383"/>
      <c r="I62" s="384"/>
      <c r="J62" s="384"/>
      <c r="K62" s="385"/>
      <c r="L62" s="386"/>
      <c r="M62" s="384"/>
      <c r="N62" s="384"/>
      <c r="O62" s="384"/>
      <c r="P62" s="387"/>
      <c r="Q62" s="384"/>
      <c r="R62" s="384"/>
      <c r="S62" s="384"/>
      <c r="T62" s="384"/>
      <c r="U62" s="386"/>
      <c r="V62" s="387"/>
      <c r="W62" s="379"/>
      <c r="Y62" s="406"/>
    </row>
    <row r="63" spans="2:25" s="80" customFormat="1" outlineLevel="1" x14ac:dyDescent="0.2">
      <c r="B63" s="35"/>
      <c r="C63" s="33"/>
      <c r="D63" s="33"/>
      <c r="E63" s="34"/>
      <c r="F63" s="37" t="s">
        <v>167</v>
      </c>
      <c r="G63" s="379"/>
      <c r="H63" s="383"/>
      <c r="I63" s="384"/>
      <c r="J63" s="384"/>
      <c r="K63" s="385"/>
      <c r="L63" s="386"/>
      <c r="M63" s="384"/>
      <c r="N63" s="384"/>
      <c r="O63" s="384"/>
      <c r="P63" s="387"/>
      <c r="Q63" s="384"/>
      <c r="R63" s="384"/>
      <c r="S63" s="384"/>
      <c r="T63" s="384"/>
      <c r="U63" s="386"/>
      <c r="V63" s="387"/>
      <c r="W63" s="379"/>
      <c r="Y63" s="406"/>
    </row>
    <row r="64" spans="2:25" s="80" customFormat="1" x14ac:dyDescent="0.2">
      <c r="B64" s="35"/>
      <c r="C64" s="33"/>
      <c r="D64" s="33"/>
      <c r="E64" s="34" t="s">
        <v>419</v>
      </c>
      <c r="F64" s="34"/>
      <c r="G64" s="77">
        <f t="shared" ref="G64:W64" si="22">SUBTOTAL(9,G65:G65)</f>
        <v>0</v>
      </c>
      <c r="H64" s="78">
        <f t="shared" si="22"/>
        <v>0</v>
      </c>
      <c r="I64" s="74">
        <f t="shared" si="22"/>
        <v>0</v>
      </c>
      <c r="J64" s="74">
        <f t="shared" si="22"/>
        <v>0</v>
      </c>
      <c r="K64" s="75">
        <f t="shared" si="22"/>
        <v>0</v>
      </c>
      <c r="L64" s="43">
        <f t="shared" si="22"/>
        <v>0</v>
      </c>
      <c r="M64" s="43">
        <f t="shared" si="22"/>
        <v>0</v>
      </c>
      <c r="N64" s="43">
        <f t="shared" si="22"/>
        <v>0</v>
      </c>
      <c r="O64" s="43">
        <f t="shared" si="22"/>
        <v>0</v>
      </c>
      <c r="P64" s="43">
        <f t="shared" si="22"/>
        <v>0</v>
      </c>
      <c r="Q64" s="43">
        <f t="shared" si="22"/>
        <v>0</v>
      </c>
      <c r="R64" s="43">
        <f t="shared" si="22"/>
        <v>0</v>
      </c>
      <c r="S64" s="43">
        <f t="shared" si="22"/>
        <v>0</v>
      </c>
      <c r="T64" s="43">
        <f t="shared" si="22"/>
        <v>0</v>
      </c>
      <c r="U64" s="43">
        <f t="shared" si="22"/>
        <v>0</v>
      </c>
      <c r="V64" s="43">
        <f t="shared" si="22"/>
        <v>0</v>
      </c>
      <c r="W64" s="42">
        <f t="shared" si="22"/>
        <v>0</v>
      </c>
      <c r="Y64" s="403"/>
    </row>
    <row r="65" spans="2:25" s="80" customFormat="1" outlineLevel="1" x14ac:dyDescent="0.2">
      <c r="B65" s="35"/>
      <c r="C65" s="33"/>
      <c r="D65" s="33"/>
      <c r="E65" s="34"/>
      <c r="F65" s="36" t="s">
        <v>419</v>
      </c>
      <c r="G65" s="379"/>
      <c r="H65" s="383"/>
      <c r="I65" s="384"/>
      <c r="J65" s="384"/>
      <c r="K65" s="385"/>
      <c r="L65" s="386"/>
      <c r="M65" s="384"/>
      <c r="N65" s="384"/>
      <c r="O65" s="384"/>
      <c r="P65" s="387"/>
      <c r="Q65" s="384"/>
      <c r="R65" s="384"/>
      <c r="S65" s="384"/>
      <c r="T65" s="384"/>
      <c r="U65" s="386"/>
      <c r="V65" s="387"/>
      <c r="W65" s="379"/>
      <c r="Y65" s="406"/>
    </row>
    <row r="66" spans="2:25" s="80" customFormat="1" x14ac:dyDescent="0.2">
      <c r="B66" s="35"/>
      <c r="C66" s="33"/>
      <c r="D66" s="33" t="s">
        <v>62</v>
      </c>
      <c r="E66" s="34"/>
      <c r="F66" s="34"/>
      <c r="G66" s="77">
        <f>SUBTOTAL(9,G67:G69)</f>
        <v>0</v>
      </c>
      <c r="H66" s="78"/>
      <c r="I66" s="74"/>
      <c r="J66" s="74"/>
      <c r="K66" s="75"/>
      <c r="L66" s="43"/>
      <c r="M66" s="43"/>
      <c r="N66" s="43"/>
      <c r="O66" s="43"/>
      <c r="P66" s="43"/>
      <c r="Q66" s="43"/>
      <c r="R66" s="43"/>
      <c r="S66" s="43"/>
      <c r="T66" s="43"/>
      <c r="U66" s="43"/>
      <c r="V66" s="43"/>
      <c r="W66" s="42"/>
      <c r="Y66" s="403"/>
    </row>
    <row r="67" spans="2:25" s="80" customFormat="1" outlineLevel="1" x14ac:dyDescent="0.2">
      <c r="B67" s="35"/>
      <c r="C67" s="33"/>
      <c r="D67" s="33"/>
      <c r="E67" s="34"/>
      <c r="F67" s="37" t="s">
        <v>172</v>
      </c>
      <c r="G67" s="379"/>
      <c r="H67" s="78"/>
      <c r="I67" s="74"/>
      <c r="J67" s="74"/>
      <c r="K67" s="75"/>
      <c r="L67" s="43"/>
      <c r="M67" s="43"/>
      <c r="N67" s="43"/>
      <c r="O67" s="43"/>
      <c r="P67" s="43"/>
      <c r="Q67" s="43"/>
      <c r="R67" s="43"/>
      <c r="S67" s="43"/>
      <c r="T67" s="43"/>
      <c r="U67" s="43"/>
      <c r="V67" s="43"/>
      <c r="W67" s="42"/>
      <c r="Y67" s="404"/>
    </row>
    <row r="68" spans="2:25" s="80" customFormat="1" outlineLevel="1" x14ac:dyDescent="0.2">
      <c r="B68" s="35"/>
      <c r="C68" s="33"/>
      <c r="D68" s="33"/>
      <c r="E68" s="34"/>
      <c r="F68" s="37" t="s">
        <v>173</v>
      </c>
      <c r="G68" s="379"/>
      <c r="H68" s="78"/>
      <c r="I68" s="74"/>
      <c r="J68" s="74"/>
      <c r="K68" s="75"/>
      <c r="L68" s="43"/>
      <c r="M68" s="43"/>
      <c r="N68" s="43"/>
      <c r="O68" s="43"/>
      <c r="P68" s="43"/>
      <c r="Q68" s="43"/>
      <c r="R68" s="43"/>
      <c r="S68" s="43"/>
      <c r="T68" s="43"/>
      <c r="U68" s="43"/>
      <c r="V68" s="43"/>
      <c r="W68" s="42"/>
      <c r="Y68" s="404"/>
    </row>
    <row r="69" spans="2:25" s="80" customFormat="1" outlineLevel="1" x14ac:dyDescent="0.2">
      <c r="B69" s="35"/>
      <c r="C69" s="33"/>
      <c r="D69" s="33"/>
      <c r="E69" s="34"/>
      <c r="F69" s="37" t="s">
        <v>171</v>
      </c>
      <c r="G69" s="379"/>
      <c r="H69" s="78"/>
      <c r="I69" s="74"/>
      <c r="J69" s="74"/>
      <c r="K69" s="75"/>
      <c r="L69" s="43"/>
      <c r="M69" s="43"/>
      <c r="N69" s="43"/>
      <c r="O69" s="43"/>
      <c r="P69" s="43"/>
      <c r="Q69" s="43"/>
      <c r="R69" s="43"/>
      <c r="S69" s="43"/>
      <c r="T69" s="43"/>
      <c r="U69" s="43"/>
      <c r="V69" s="43"/>
      <c r="W69" s="42"/>
      <c r="Y69" s="404"/>
    </row>
    <row r="70" spans="2:25" s="80" customFormat="1" x14ac:dyDescent="0.2">
      <c r="B70" s="35"/>
      <c r="C70" s="72"/>
      <c r="D70" s="33" t="s">
        <v>174</v>
      </c>
      <c r="E70" s="34"/>
      <c r="F70" s="34"/>
      <c r="G70" s="77">
        <f>SUBTOTAL(9,G71:G72)</f>
        <v>0</v>
      </c>
      <c r="H70" s="78">
        <f t="shared" ref="H70:W70" si="23">SUBTOTAL(9,H71:H72)</f>
        <v>0</v>
      </c>
      <c r="I70" s="74">
        <f t="shared" si="23"/>
        <v>0</v>
      </c>
      <c r="J70" s="74">
        <f t="shared" si="23"/>
        <v>0</v>
      </c>
      <c r="K70" s="75">
        <f t="shared" si="23"/>
        <v>0</v>
      </c>
      <c r="L70" s="43">
        <f t="shared" si="23"/>
        <v>0</v>
      </c>
      <c r="M70" s="43">
        <f t="shared" si="23"/>
        <v>0</v>
      </c>
      <c r="N70" s="43">
        <f t="shared" si="23"/>
        <v>0</v>
      </c>
      <c r="O70" s="43">
        <f t="shared" si="23"/>
        <v>0</v>
      </c>
      <c r="P70" s="43">
        <f t="shared" si="23"/>
        <v>0</v>
      </c>
      <c r="Q70" s="43">
        <f t="shared" si="23"/>
        <v>0</v>
      </c>
      <c r="R70" s="43">
        <f t="shared" si="23"/>
        <v>0</v>
      </c>
      <c r="S70" s="43">
        <f t="shared" si="23"/>
        <v>0</v>
      </c>
      <c r="T70" s="43">
        <f t="shared" si="23"/>
        <v>0</v>
      </c>
      <c r="U70" s="43">
        <f t="shared" si="23"/>
        <v>0</v>
      </c>
      <c r="V70" s="43">
        <f t="shared" si="23"/>
        <v>0</v>
      </c>
      <c r="W70" s="42">
        <f t="shared" si="23"/>
        <v>0</v>
      </c>
      <c r="Y70" s="403"/>
    </row>
    <row r="71" spans="2:25" s="80" customFormat="1" outlineLevel="1" x14ac:dyDescent="0.2">
      <c r="B71" s="35"/>
      <c r="C71" s="33"/>
      <c r="D71" s="33"/>
      <c r="E71" s="34"/>
      <c r="F71" s="37" t="s">
        <v>175</v>
      </c>
      <c r="G71" s="379"/>
      <c r="H71" s="383"/>
      <c r="I71" s="384"/>
      <c r="J71" s="384"/>
      <c r="K71" s="385"/>
      <c r="L71" s="386"/>
      <c r="M71" s="384"/>
      <c r="N71" s="384"/>
      <c r="O71" s="384"/>
      <c r="P71" s="387"/>
      <c r="Q71" s="384"/>
      <c r="R71" s="384"/>
      <c r="S71" s="384"/>
      <c r="T71" s="384"/>
      <c r="U71" s="386"/>
      <c r="V71" s="387"/>
      <c r="W71" s="379"/>
      <c r="Y71" s="404"/>
    </row>
    <row r="72" spans="2:25" s="80" customFormat="1" outlineLevel="1" x14ac:dyDescent="0.2">
      <c r="B72" s="35"/>
      <c r="C72" s="33"/>
      <c r="D72" s="33"/>
      <c r="E72" s="34"/>
      <c r="F72" s="37" t="s">
        <v>176</v>
      </c>
      <c r="G72" s="379"/>
      <c r="H72" s="383"/>
      <c r="I72" s="384"/>
      <c r="J72" s="384"/>
      <c r="K72" s="385"/>
      <c r="L72" s="386"/>
      <c r="M72" s="384"/>
      <c r="N72" s="384"/>
      <c r="O72" s="384"/>
      <c r="P72" s="387"/>
      <c r="Q72" s="384"/>
      <c r="R72" s="384"/>
      <c r="S72" s="384"/>
      <c r="T72" s="384"/>
      <c r="U72" s="386"/>
      <c r="V72" s="387"/>
      <c r="W72" s="379"/>
      <c r="Y72" s="404"/>
    </row>
    <row r="73" spans="2:25" s="80" customFormat="1" x14ac:dyDescent="0.2">
      <c r="B73" s="35"/>
      <c r="C73" s="33" t="s">
        <v>11</v>
      </c>
      <c r="D73" s="33"/>
      <c r="E73" s="34"/>
      <c r="F73" s="34"/>
      <c r="G73" s="77"/>
      <c r="H73" s="78"/>
      <c r="I73" s="74"/>
      <c r="J73" s="74"/>
      <c r="K73" s="75"/>
      <c r="L73" s="43"/>
      <c r="M73" s="43"/>
      <c r="N73" s="43"/>
      <c r="O73" s="43"/>
      <c r="P73" s="43"/>
      <c r="Q73" s="43"/>
      <c r="R73" s="43"/>
      <c r="S73" s="43"/>
      <c r="T73" s="43"/>
      <c r="U73" s="43"/>
      <c r="V73" s="43"/>
      <c r="W73" s="42"/>
      <c r="Y73" s="403"/>
    </row>
    <row r="74" spans="2:25" s="80" customFormat="1" x14ac:dyDescent="0.2">
      <c r="B74" s="35"/>
      <c r="C74" s="33"/>
      <c r="D74" s="33" t="s">
        <v>12</v>
      </c>
      <c r="E74" s="72"/>
      <c r="F74" s="34"/>
      <c r="G74" s="77"/>
      <c r="H74" s="78"/>
      <c r="I74" s="74"/>
      <c r="J74" s="74"/>
      <c r="K74" s="75"/>
      <c r="L74" s="43"/>
      <c r="M74" s="43"/>
      <c r="N74" s="43"/>
      <c r="O74" s="43"/>
      <c r="P74" s="43"/>
      <c r="Q74" s="43"/>
      <c r="R74" s="43"/>
      <c r="S74" s="43"/>
      <c r="T74" s="43"/>
      <c r="U74" s="43"/>
      <c r="V74" s="43"/>
      <c r="W74" s="42"/>
      <c r="Y74" s="403"/>
    </row>
    <row r="75" spans="2:25" s="80" customFormat="1" x14ac:dyDescent="0.2">
      <c r="B75" s="35"/>
      <c r="C75" s="33"/>
      <c r="D75" s="33"/>
      <c r="E75" s="34" t="s">
        <v>13</v>
      </c>
      <c r="F75" s="34"/>
      <c r="G75" s="77">
        <f t="shared" ref="G75:M75" si="24">SUBTOTAL(9,G76:G79)</f>
        <v>0</v>
      </c>
      <c r="H75" s="78">
        <f t="shared" si="24"/>
        <v>0</v>
      </c>
      <c r="I75" s="74">
        <f t="shared" si="24"/>
        <v>0</v>
      </c>
      <c r="J75" s="74">
        <f t="shared" si="24"/>
        <v>0</v>
      </c>
      <c r="K75" s="75">
        <f t="shared" si="24"/>
        <v>0</v>
      </c>
      <c r="L75" s="43">
        <f t="shared" si="24"/>
        <v>0</v>
      </c>
      <c r="M75" s="43">
        <f t="shared" si="24"/>
        <v>0</v>
      </c>
      <c r="N75" s="43">
        <f t="shared" ref="N75:W75" si="25">SUBTOTAL(9,N76:N79)</f>
        <v>0</v>
      </c>
      <c r="O75" s="43">
        <f t="shared" si="25"/>
        <v>0</v>
      </c>
      <c r="P75" s="43">
        <f t="shared" si="25"/>
        <v>0</v>
      </c>
      <c r="Q75" s="43">
        <f t="shared" si="25"/>
        <v>0</v>
      </c>
      <c r="R75" s="43">
        <f t="shared" si="25"/>
        <v>0</v>
      </c>
      <c r="S75" s="43">
        <f t="shared" si="25"/>
        <v>0</v>
      </c>
      <c r="T75" s="43">
        <f t="shared" si="25"/>
        <v>0</v>
      </c>
      <c r="U75" s="43">
        <f t="shared" si="25"/>
        <v>0</v>
      </c>
      <c r="V75" s="43">
        <f t="shared" si="25"/>
        <v>0</v>
      </c>
      <c r="W75" s="42">
        <f t="shared" si="25"/>
        <v>0</v>
      </c>
      <c r="Y75" s="403"/>
    </row>
    <row r="76" spans="2:25" s="80" customFormat="1" outlineLevel="1" x14ac:dyDescent="0.2">
      <c r="B76" s="35"/>
      <c r="C76" s="34"/>
      <c r="D76" s="72"/>
      <c r="E76" s="72"/>
      <c r="F76" s="37" t="s">
        <v>14</v>
      </c>
      <c r="G76" s="381"/>
      <c r="H76" s="383"/>
      <c r="I76" s="384"/>
      <c r="J76" s="384"/>
      <c r="K76" s="385"/>
      <c r="L76" s="386"/>
      <c r="M76" s="384"/>
      <c r="N76" s="384"/>
      <c r="O76" s="384"/>
      <c r="P76" s="387"/>
      <c r="Q76" s="384"/>
      <c r="R76" s="384"/>
      <c r="S76" s="384"/>
      <c r="T76" s="384"/>
      <c r="U76" s="386"/>
      <c r="V76" s="387"/>
      <c r="W76" s="379"/>
      <c r="Y76" s="406"/>
    </row>
    <row r="77" spans="2:25" s="80" customFormat="1" outlineLevel="1" x14ac:dyDescent="0.2">
      <c r="B77" s="35"/>
      <c r="C77" s="34"/>
      <c r="D77" s="72"/>
      <c r="E77" s="72"/>
      <c r="F77" s="37" t="s">
        <v>15</v>
      </c>
      <c r="G77" s="381"/>
      <c r="H77" s="383"/>
      <c r="I77" s="384"/>
      <c r="J77" s="384"/>
      <c r="K77" s="385"/>
      <c r="L77" s="386"/>
      <c r="M77" s="387"/>
      <c r="N77" s="384"/>
      <c r="O77" s="384"/>
      <c r="P77" s="384"/>
      <c r="Q77" s="384"/>
      <c r="R77" s="384"/>
      <c r="S77" s="384"/>
      <c r="T77" s="384"/>
      <c r="U77" s="384"/>
      <c r="V77" s="387"/>
      <c r="W77" s="379"/>
      <c r="Y77" s="406"/>
    </row>
    <row r="78" spans="2:25" s="80" customFormat="1" outlineLevel="1" x14ac:dyDescent="0.2">
      <c r="B78" s="35"/>
      <c r="C78" s="34"/>
      <c r="D78" s="72"/>
      <c r="E78" s="72"/>
      <c r="F78" s="37" t="s">
        <v>16</v>
      </c>
      <c r="G78" s="381"/>
      <c r="H78" s="383"/>
      <c r="I78" s="384"/>
      <c r="J78" s="384"/>
      <c r="K78" s="385"/>
      <c r="L78" s="386"/>
      <c r="M78" s="387"/>
      <c r="N78" s="384"/>
      <c r="O78" s="384"/>
      <c r="P78" s="384"/>
      <c r="Q78" s="384"/>
      <c r="R78" s="384"/>
      <c r="S78" s="384"/>
      <c r="T78" s="384"/>
      <c r="U78" s="384"/>
      <c r="V78" s="387"/>
      <c r="W78" s="379"/>
      <c r="Y78" s="406"/>
    </row>
    <row r="79" spans="2:25" s="80" customFormat="1" outlineLevel="1" x14ac:dyDescent="0.2">
      <c r="B79" s="35"/>
      <c r="C79" s="34"/>
      <c r="D79" s="72"/>
      <c r="E79" s="72"/>
      <c r="F79" s="37" t="s">
        <v>17</v>
      </c>
      <c r="G79" s="381"/>
      <c r="H79" s="383"/>
      <c r="I79" s="384"/>
      <c r="J79" s="384"/>
      <c r="K79" s="385"/>
      <c r="L79" s="386"/>
      <c r="M79" s="387"/>
      <c r="N79" s="384"/>
      <c r="O79" s="384"/>
      <c r="P79" s="384"/>
      <c r="Q79" s="384"/>
      <c r="R79" s="384"/>
      <c r="S79" s="384"/>
      <c r="T79" s="384"/>
      <c r="U79" s="384"/>
      <c r="V79" s="387"/>
      <c r="W79" s="379"/>
      <c r="Y79" s="406"/>
    </row>
    <row r="80" spans="2:25" s="80" customFormat="1" x14ac:dyDescent="0.2">
      <c r="B80" s="35"/>
      <c r="C80" s="34"/>
      <c r="D80" s="72"/>
      <c r="E80" s="34" t="s">
        <v>18</v>
      </c>
      <c r="F80" s="34"/>
      <c r="G80" s="77">
        <f t="shared" ref="G80:M80" si="26">SUBTOTAL(9,G81:G82)</f>
        <v>0</v>
      </c>
      <c r="H80" s="78">
        <f t="shared" si="26"/>
        <v>0</v>
      </c>
      <c r="I80" s="74">
        <f t="shared" si="26"/>
        <v>0</v>
      </c>
      <c r="J80" s="74">
        <f t="shared" si="26"/>
        <v>0</v>
      </c>
      <c r="K80" s="75">
        <f t="shared" si="26"/>
        <v>0</v>
      </c>
      <c r="L80" s="43">
        <f t="shared" si="26"/>
        <v>0</v>
      </c>
      <c r="M80" s="43">
        <f t="shared" si="26"/>
        <v>0</v>
      </c>
      <c r="N80" s="43">
        <f t="shared" ref="N80:W80" si="27">SUBTOTAL(9,N81:N82)</f>
        <v>0</v>
      </c>
      <c r="O80" s="43">
        <f t="shared" si="27"/>
        <v>0</v>
      </c>
      <c r="P80" s="43">
        <f t="shared" si="27"/>
        <v>0</v>
      </c>
      <c r="Q80" s="43">
        <f t="shared" si="27"/>
        <v>0</v>
      </c>
      <c r="R80" s="43">
        <f t="shared" si="27"/>
        <v>0</v>
      </c>
      <c r="S80" s="43">
        <f t="shared" si="27"/>
        <v>0</v>
      </c>
      <c r="T80" s="43">
        <f t="shared" si="27"/>
        <v>0</v>
      </c>
      <c r="U80" s="43">
        <f t="shared" si="27"/>
        <v>0</v>
      </c>
      <c r="V80" s="43">
        <f t="shared" si="27"/>
        <v>0</v>
      </c>
      <c r="W80" s="42">
        <f t="shared" si="27"/>
        <v>0</v>
      </c>
      <c r="Y80" s="403"/>
    </row>
    <row r="81" spans="2:25" s="80" customFormat="1" outlineLevel="1" x14ac:dyDescent="0.2">
      <c r="B81" s="35"/>
      <c r="C81" s="34"/>
      <c r="D81" s="72"/>
      <c r="E81" s="72"/>
      <c r="F81" s="37" t="s">
        <v>19</v>
      </c>
      <c r="G81" s="381"/>
      <c r="H81" s="383"/>
      <c r="I81" s="384"/>
      <c r="J81" s="384"/>
      <c r="K81" s="385"/>
      <c r="L81" s="386"/>
      <c r="M81" s="387"/>
      <c r="N81" s="384"/>
      <c r="O81" s="384"/>
      <c r="P81" s="384"/>
      <c r="Q81" s="384"/>
      <c r="R81" s="384"/>
      <c r="S81" s="384"/>
      <c r="T81" s="384"/>
      <c r="U81" s="384"/>
      <c r="V81" s="387"/>
      <c r="W81" s="379"/>
      <c r="Y81" s="406"/>
    </row>
    <row r="82" spans="2:25" s="80" customFormat="1" outlineLevel="1" x14ac:dyDescent="0.2">
      <c r="B82" s="35"/>
      <c r="C82" s="34"/>
      <c r="D82" s="72"/>
      <c r="E82" s="72"/>
      <c r="F82" s="37" t="s">
        <v>20</v>
      </c>
      <c r="G82" s="381"/>
      <c r="H82" s="383"/>
      <c r="I82" s="384"/>
      <c r="J82" s="384"/>
      <c r="K82" s="385"/>
      <c r="L82" s="386"/>
      <c r="M82" s="387"/>
      <c r="N82" s="384"/>
      <c r="O82" s="384"/>
      <c r="P82" s="384"/>
      <c r="Q82" s="384"/>
      <c r="R82" s="384"/>
      <c r="S82" s="384"/>
      <c r="T82" s="384"/>
      <c r="U82" s="384"/>
      <c r="V82" s="387"/>
      <c r="W82" s="379"/>
      <c r="Y82" s="406"/>
    </row>
    <row r="83" spans="2:25" s="80" customFormat="1" x14ac:dyDescent="0.2">
      <c r="B83" s="35"/>
      <c r="C83" s="34"/>
      <c r="D83" s="72"/>
      <c r="E83" s="34" t="s">
        <v>21</v>
      </c>
      <c r="F83" s="34"/>
      <c r="G83" s="77">
        <f t="shared" ref="G83:M83" si="28">SUBTOTAL(9,G84:G85)</f>
        <v>0</v>
      </c>
      <c r="H83" s="78">
        <f t="shared" si="28"/>
        <v>0</v>
      </c>
      <c r="I83" s="74">
        <f t="shared" si="28"/>
        <v>0</v>
      </c>
      <c r="J83" s="74">
        <f t="shared" si="28"/>
        <v>0</v>
      </c>
      <c r="K83" s="75">
        <f t="shared" si="28"/>
        <v>0</v>
      </c>
      <c r="L83" s="43">
        <f t="shared" si="28"/>
        <v>0</v>
      </c>
      <c r="M83" s="43">
        <f t="shared" si="28"/>
        <v>0</v>
      </c>
      <c r="N83" s="43">
        <f t="shared" ref="N83:W83" si="29">SUBTOTAL(9,N84:N85)</f>
        <v>0</v>
      </c>
      <c r="O83" s="43">
        <f t="shared" si="29"/>
        <v>0</v>
      </c>
      <c r="P83" s="43">
        <f t="shared" si="29"/>
        <v>0</v>
      </c>
      <c r="Q83" s="43">
        <f t="shared" si="29"/>
        <v>0</v>
      </c>
      <c r="R83" s="43">
        <f t="shared" si="29"/>
        <v>0</v>
      </c>
      <c r="S83" s="43">
        <f t="shared" si="29"/>
        <v>0</v>
      </c>
      <c r="T83" s="43">
        <f t="shared" si="29"/>
        <v>0</v>
      </c>
      <c r="U83" s="43">
        <f t="shared" si="29"/>
        <v>0</v>
      </c>
      <c r="V83" s="43">
        <f t="shared" si="29"/>
        <v>0</v>
      </c>
      <c r="W83" s="42">
        <f t="shared" si="29"/>
        <v>0</v>
      </c>
      <c r="Y83" s="403"/>
    </row>
    <row r="84" spans="2:25" s="80" customFormat="1" outlineLevel="1" x14ac:dyDescent="0.2">
      <c r="B84" s="35"/>
      <c r="C84" s="34"/>
      <c r="D84" s="72"/>
      <c r="E84" s="72"/>
      <c r="F84" s="37" t="s">
        <v>22</v>
      </c>
      <c r="G84" s="381"/>
      <c r="H84" s="383"/>
      <c r="I84" s="384"/>
      <c r="J84" s="384"/>
      <c r="K84" s="385"/>
      <c r="L84" s="386"/>
      <c r="M84" s="387"/>
      <c r="N84" s="384"/>
      <c r="O84" s="384"/>
      <c r="P84" s="384"/>
      <c r="Q84" s="384"/>
      <c r="R84" s="384"/>
      <c r="S84" s="384"/>
      <c r="T84" s="384"/>
      <c r="U84" s="384"/>
      <c r="V84" s="387"/>
      <c r="W84" s="379"/>
      <c r="Y84" s="406"/>
    </row>
    <row r="85" spans="2:25" s="80" customFormat="1" outlineLevel="1" x14ac:dyDescent="0.2">
      <c r="B85" s="35"/>
      <c r="C85" s="34"/>
      <c r="D85" s="72"/>
      <c r="E85" s="72"/>
      <c r="F85" s="37" t="s">
        <v>23</v>
      </c>
      <c r="G85" s="381"/>
      <c r="H85" s="383"/>
      <c r="I85" s="384"/>
      <c r="J85" s="384"/>
      <c r="K85" s="385"/>
      <c r="L85" s="386"/>
      <c r="M85" s="387"/>
      <c r="N85" s="384"/>
      <c r="O85" s="384"/>
      <c r="P85" s="384"/>
      <c r="Q85" s="384"/>
      <c r="R85" s="384"/>
      <c r="S85" s="384"/>
      <c r="T85" s="384"/>
      <c r="U85" s="384"/>
      <c r="V85" s="387"/>
      <c r="W85" s="379"/>
      <c r="Y85" s="406"/>
    </row>
    <row r="86" spans="2:25" s="80" customFormat="1" x14ac:dyDescent="0.2">
      <c r="B86" s="35"/>
      <c r="C86" s="33"/>
      <c r="D86" s="33" t="s">
        <v>24</v>
      </c>
      <c r="E86" s="72"/>
      <c r="F86" s="34"/>
      <c r="G86" s="77"/>
      <c r="H86" s="78"/>
      <c r="I86" s="74"/>
      <c r="J86" s="74"/>
      <c r="K86" s="75"/>
      <c r="L86" s="43"/>
      <c r="M86" s="43"/>
      <c r="N86" s="43"/>
      <c r="O86" s="43"/>
      <c r="P86" s="43"/>
      <c r="Q86" s="43"/>
      <c r="R86" s="43"/>
      <c r="S86" s="43"/>
      <c r="T86" s="43"/>
      <c r="U86" s="43"/>
      <c r="V86" s="43"/>
      <c r="W86" s="42"/>
      <c r="Y86" s="403"/>
    </row>
    <row r="87" spans="2:25" s="80" customFormat="1" x14ac:dyDescent="0.2">
      <c r="B87" s="35"/>
      <c r="C87" s="33"/>
      <c r="D87" s="33"/>
      <c r="E87" s="34" t="s">
        <v>25</v>
      </c>
      <c r="F87" s="34"/>
      <c r="G87" s="77">
        <f t="shared" ref="G87:M87" si="30">SUBTOTAL(9,G88:G91)</f>
        <v>0</v>
      </c>
      <c r="H87" s="78">
        <f t="shared" si="30"/>
        <v>0</v>
      </c>
      <c r="I87" s="74">
        <f t="shared" si="30"/>
        <v>0</v>
      </c>
      <c r="J87" s="74">
        <f t="shared" si="30"/>
        <v>0</v>
      </c>
      <c r="K87" s="75">
        <f t="shared" si="30"/>
        <v>0</v>
      </c>
      <c r="L87" s="43">
        <f t="shared" si="30"/>
        <v>0</v>
      </c>
      <c r="M87" s="43">
        <f t="shared" si="30"/>
        <v>0</v>
      </c>
      <c r="N87" s="43">
        <f t="shared" ref="N87:W87" si="31">SUBTOTAL(9,N88:N91)</f>
        <v>0</v>
      </c>
      <c r="O87" s="43">
        <f t="shared" si="31"/>
        <v>0</v>
      </c>
      <c r="P87" s="43">
        <f t="shared" si="31"/>
        <v>0</v>
      </c>
      <c r="Q87" s="43">
        <f t="shared" si="31"/>
        <v>0</v>
      </c>
      <c r="R87" s="43">
        <f t="shared" si="31"/>
        <v>0</v>
      </c>
      <c r="S87" s="43">
        <f t="shared" si="31"/>
        <v>0</v>
      </c>
      <c r="T87" s="43">
        <f t="shared" si="31"/>
        <v>0</v>
      </c>
      <c r="U87" s="43">
        <f t="shared" si="31"/>
        <v>0</v>
      </c>
      <c r="V87" s="43">
        <f t="shared" si="31"/>
        <v>0</v>
      </c>
      <c r="W87" s="42">
        <f t="shared" si="31"/>
        <v>0</v>
      </c>
      <c r="Y87" s="403"/>
    </row>
    <row r="88" spans="2:25" s="80" customFormat="1" outlineLevel="1" x14ac:dyDescent="0.2">
      <c r="B88" s="35"/>
      <c r="C88" s="34"/>
      <c r="D88" s="72"/>
      <c r="E88" s="72"/>
      <c r="F88" s="37" t="s">
        <v>26</v>
      </c>
      <c r="G88" s="381"/>
      <c r="H88" s="383"/>
      <c r="I88" s="384"/>
      <c r="J88" s="384"/>
      <c r="K88" s="385"/>
      <c r="L88" s="386"/>
      <c r="M88" s="387"/>
      <c r="N88" s="384"/>
      <c r="O88" s="384"/>
      <c r="P88" s="384"/>
      <c r="Q88" s="384"/>
      <c r="R88" s="384"/>
      <c r="S88" s="384"/>
      <c r="T88" s="384"/>
      <c r="U88" s="384"/>
      <c r="V88" s="387"/>
      <c r="W88" s="379"/>
      <c r="Y88" s="406"/>
    </row>
    <row r="89" spans="2:25" s="80" customFormat="1" outlineLevel="1" x14ac:dyDescent="0.2">
      <c r="B89" s="35"/>
      <c r="C89" s="34"/>
      <c r="D89" s="72"/>
      <c r="E89" s="72"/>
      <c r="F89" s="37" t="s">
        <v>27</v>
      </c>
      <c r="G89" s="381"/>
      <c r="H89" s="383"/>
      <c r="I89" s="384"/>
      <c r="J89" s="384"/>
      <c r="K89" s="385"/>
      <c r="L89" s="386"/>
      <c r="M89" s="387"/>
      <c r="N89" s="384"/>
      <c r="O89" s="384"/>
      <c r="P89" s="384"/>
      <c r="Q89" s="384"/>
      <c r="R89" s="384"/>
      <c r="S89" s="384"/>
      <c r="T89" s="384"/>
      <c r="U89" s="384"/>
      <c r="V89" s="387"/>
      <c r="W89" s="379"/>
      <c r="Y89" s="406"/>
    </row>
    <row r="90" spans="2:25" s="80" customFormat="1" outlineLevel="1" x14ac:dyDescent="0.2">
      <c r="B90" s="35"/>
      <c r="C90" s="34"/>
      <c r="D90" s="72"/>
      <c r="E90" s="72"/>
      <c r="F90" s="37" t="s">
        <v>28</v>
      </c>
      <c r="G90" s="381"/>
      <c r="H90" s="383"/>
      <c r="I90" s="384"/>
      <c r="J90" s="384"/>
      <c r="K90" s="385"/>
      <c r="L90" s="386"/>
      <c r="M90" s="387"/>
      <c r="N90" s="384"/>
      <c r="O90" s="384"/>
      <c r="P90" s="384"/>
      <c r="Q90" s="384"/>
      <c r="R90" s="384"/>
      <c r="S90" s="384"/>
      <c r="T90" s="384"/>
      <c r="U90" s="384"/>
      <c r="V90" s="387"/>
      <c r="W90" s="379"/>
      <c r="Y90" s="406"/>
    </row>
    <row r="91" spans="2:25" s="80" customFormat="1" outlineLevel="1" x14ac:dyDescent="0.2">
      <c r="B91" s="35"/>
      <c r="C91" s="34"/>
      <c r="D91" s="72"/>
      <c r="E91" s="72"/>
      <c r="F91" s="37" t="s">
        <v>29</v>
      </c>
      <c r="G91" s="381"/>
      <c r="H91" s="383"/>
      <c r="I91" s="384"/>
      <c r="J91" s="384"/>
      <c r="K91" s="385"/>
      <c r="L91" s="386"/>
      <c r="M91" s="387"/>
      <c r="N91" s="384"/>
      <c r="O91" s="384"/>
      <c r="P91" s="384"/>
      <c r="Q91" s="384"/>
      <c r="R91" s="384"/>
      <c r="S91" s="384"/>
      <c r="T91" s="384"/>
      <c r="U91" s="384"/>
      <c r="V91" s="387"/>
      <c r="W91" s="379"/>
      <c r="Y91" s="406"/>
    </row>
    <row r="92" spans="2:25" s="80" customFormat="1" x14ac:dyDescent="0.2">
      <c r="B92" s="35"/>
      <c r="C92" s="34"/>
      <c r="D92" s="72"/>
      <c r="E92" s="34" t="s">
        <v>30</v>
      </c>
      <c r="F92" s="34"/>
      <c r="G92" s="77">
        <f t="shared" ref="G92:M92" si="32">SUBTOTAL(9,G93:G94)</f>
        <v>0</v>
      </c>
      <c r="H92" s="78">
        <f t="shared" si="32"/>
        <v>0</v>
      </c>
      <c r="I92" s="74">
        <f t="shared" si="32"/>
        <v>0</v>
      </c>
      <c r="J92" s="74">
        <f t="shared" si="32"/>
        <v>0</v>
      </c>
      <c r="K92" s="75">
        <f t="shared" si="32"/>
        <v>0</v>
      </c>
      <c r="L92" s="43">
        <f t="shared" si="32"/>
        <v>0</v>
      </c>
      <c r="M92" s="43">
        <f t="shared" si="32"/>
        <v>0</v>
      </c>
      <c r="N92" s="43">
        <f t="shared" ref="N92:W92" si="33">SUBTOTAL(9,N93:N94)</f>
        <v>0</v>
      </c>
      <c r="O92" s="43">
        <f t="shared" si="33"/>
        <v>0</v>
      </c>
      <c r="P92" s="43">
        <f t="shared" si="33"/>
        <v>0</v>
      </c>
      <c r="Q92" s="43">
        <f t="shared" si="33"/>
        <v>0</v>
      </c>
      <c r="R92" s="43">
        <f t="shared" si="33"/>
        <v>0</v>
      </c>
      <c r="S92" s="43">
        <f t="shared" si="33"/>
        <v>0</v>
      </c>
      <c r="T92" s="43">
        <f t="shared" si="33"/>
        <v>0</v>
      </c>
      <c r="U92" s="43">
        <f t="shared" si="33"/>
        <v>0</v>
      </c>
      <c r="V92" s="43">
        <f t="shared" si="33"/>
        <v>0</v>
      </c>
      <c r="W92" s="42">
        <f t="shared" si="33"/>
        <v>0</v>
      </c>
      <c r="Y92" s="403"/>
    </row>
    <row r="93" spans="2:25" s="80" customFormat="1" outlineLevel="1" x14ac:dyDescent="0.2">
      <c r="B93" s="35"/>
      <c r="C93" s="34"/>
      <c r="D93" s="72"/>
      <c r="E93" s="72"/>
      <c r="F93" s="37" t="s">
        <v>31</v>
      </c>
      <c r="G93" s="381"/>
      <c r="H93" s="383"/>
      <c r="I93" s="384"/>
      <c r="J93" s="384"/>
      <c r="K93" s="385"/>
      <c r="L93" s="386"/>
      <c r="M93" s="387"/>
      <c r="N93" s="384"/>
      <c r="O93" s="384"/>
      <c r="P93" s="384"/>
      <c r="Q93" s="384"/>
      <c r="R93" s="384"/>
      <c r="S93" s="384"/>
      <c r="T93" s="384"/>
      <c r="U93" s="384"/>
      <c r="V93" s="388"/>
      <c r="W93" s="379"/>
      <c r="Y93" s="406"/>
    </row>
    <row r="94" spans="2:25" s="80" customFormat="1" outlineLevel="1" x14ac:dyDescent="0.2">
      <c r="B94" s="35"/>
      <c r="C94" s="34"/>
      <c r="D94" s="72"/>
      <c r="E94" s="72"/>
      <c r="F94" s="37" t="s">
        <v>32</v>
      </c>
      <c r="G94" s="381"/>
      <c r="H94" s="383"/>
      <c r="I94" s="384"/>
      <c r="J94" s="384"/>
      <c r="K94" s="385"/>
      <c r="L94" s="386"/>
      <c r="M94" s="387"/>
      <c r="N94" s="384"/>
      <c r="O94" s="384"/>
      <c r="P94" s="384"/>
      <c r="Q94" s="384"/>
      <c r="R94" s="384"/>
      <c r="S94" s="384"/>
      <c r="T94" s="384"/>
      <c r="U94" s="384"/>
      <c r="V94" s="388"/>
      <c r="W94" s="379"/>
      <c r="Y94" s="406"/>
    </row>
    <row r="95" spans="2:25" s="80" customFormat="1" x14ac:dyDescent="0.2">
      <c r="B95" s="35"/>
      <c r="C95" s="34"/>
      <c r="D95" s="72"/>
      <c r="E95" s="34" t="s">
        <v>33</v>
      </c>
      <c r="F95" s="34"/>
      <c r="G95" s="77">
        <f t="shared" ref="G95:M95" si="34">SUBTOTAL(9,G96:G97)</f>
        <v>0</v>
      </c>
      <c r="H95" s="78">
        <f t="shared" si="34"/>
        <v>0</v>
      </c>
      <c r="I95" s="74">
        <f t="shared" si="34"/>
        <v>0</v>
      </c>
      <c r="J95" s="74">
        <f t="shared" si="34"/>
        <v>0</v>
      </c>
      <c r="K95" s="75">
        <f t="shared" si="34"/>
        <v>0</v>
      </c>
      <c r="L95" s="43">
        <f t="shared" si="34"/>
        <v>0</v>
      </c>
      <c r="M95" s="43">
        <f t="shared" si="34"/>
        <v>0</v>
      </c>
      <c r="N95" s="43">
        <f t="shared" ref="N95:W95" si="35">SUBTOTAL(9,N96:N97)</f>
        <v>0</v>
      </c>
      <c r="O95" s="43">
        <f t="shared" si="35"/>
        <v>0</v>
      </c>
      <c r="P95" s="43">
        <f t="shared" si="35"/>
        <v>0</v>
      </c>
      <c r="Q95" s="43">
        <f t="shared" si="35"/>
        <v>0</v>
      </c>
      <c r="R95" s="43">
        <f t="shared" si="35"/>
        <v>0</v>
      </c>
      <c r="S95" s="43">
        <f t="shared" si="35"/>
        <v>0</v>
      </c>
      <c r="T95" s="43">
        <f t="shared" si="35"/>
        <v>0</v>
      </c>
      <c r="U95" s="43">
        <f t="shared" si="35"/>
        <v>0</v>
      </c>
      <c r="V95" s="43">
        <f t="shared" si="35"/>
        <v>0</v>
      </c>
      <c r="W95" s="42">
        <f t="shared" si="35"/>
        <v>0</v>
      </c>
      <c r="Y95" s="403"/>
    </row>
    <row r="96" spans="2:25" s="80" customFormat="1" outlineLevel="1" x14ac:dyDescent="0.2">
      <c r="B96" s="35"/>
      <c r="C96" s="34"/>
      <c r="D96" s="72"/>
      <c r="E96" s="72"/>
      <c r="F96" s="37" t="s">
        <v>34</v>
      </c>
      <c r="G96" s="381"/>
      <c r="H96" s="383"/>
      <c r="I96" s="384"/>
      <c r="J96" s="384"/>
      <c r="K96" s="385"/>
      <c r="L96" s="386"/>
      <c r="M96" s="387"/>
      <c r="N96" s="384"/>
      <c r="O96" s="384"/>
      <c r="P96" s="384"/>
      <c r="Q96" s="384"/>
      <c r="R96" s="384"/>
      <c r="S96" s="384"/>
      <c r="T96" s="384"/>
      <c r="U96" s="384"/>
      <c r="V96" s="388"/>
      <c r="W96" s="379"/>
      <c r="Y96" s="406"/>
    </row>
    <row r="97" spans="2:25" s="80" customFormat="1" outlineLevel="1" x14ac:dyDescent="0.2">
      <c r="B97" s="35"/>
      <c r="C97" s="34"/>
      <c r="D97" s="72"/>
      <c r="E97" s="72"/>
      <c r="F97" s="37" t="s">
        <v>35</v>
      </c>
      <c r="G97" s="381"/>
      <c r="H97" s="383"/>
      <c r="I97" s="384"/>
      <c r="J97" s="384"/>
      <c r="K97" s="385"/>
      <c r="L97" s="386"/>
      <c r="M97" s="387"/>
      <c r="N97" s="384"/>
      <c r="O97" s="384"/>
      <c r="P97" s="384"/>
      <c r="Q97" s="384"/>
      <c r="R97" s="384"/>
      <c r="S97" s="384"/>
      <c r="T97" s="384"/>
      <c r="U97" s="384"/>
      <c r="V97" s="388"/>
      <c r="W97" s="379"/>
      <c r="Y97" s="406"/>
    </row>
    <row r="98" spans="2:25" s="80" customFormat="1" x14ac:dyDescent="0.2">
      <c r="B98" s="35"/>
      <c r="C98" s="34"/>
      <c r="D98" s="73" t="s">
        <v>36</v>
      </c>
      <c r="E98" s="72"/>
      <c r="F98" s="34"/>
      <c r="G98" s="77">
        <f>SUBTOTAL(9,G99:G101)</f>
        <v>0</v>
      </c>
      <c r="H98" s="78">
        <f t="shared" ref="H98:M98" si="36">SUBTOTAL(9,H99:H100)</f>
        <v>0</v>
      </c>
      <c r="I98" s="74">
        <f t="shared" si="36"/>
        <v>0</v>
      </c>
      <c r="J98" s="74">
        <f t="shared" si="36"/>
        <v>0</v>
      </c>
      <c r="K98" s="75">
        <f t="shared" si="36"/>
        <v>0</v>
      </c>
      <c r="L98" s="43">
        <f t="shared" si="36"/>
        <v>0</v>
      </c>
      <c r="M98" s="43">
        <f t="shared" si="36"/>
        <v>0</v>
      </c>
      <c r="N98" s="43">
        <f t="shared" ref="N98:W98" si="37">SUBTOTAL(9,N99:N100)</f>
        <v>0</v>
      </c>
      <c r="O98" s="43">
        <f t="shared" si="37"/>
        <v>0</v>
      </c>
      <c r="P98" s="43">
        <f t="shared" si="37"/>
        <v>0</v>
      </c>
      <c r="Q98" s="43">
        <f t="shared" si="37"/>
        <v>0</v>
      </c>
      <c r="R98" s="43">
        <f t="shared" si="37"/>
        <v>0</v>
      </c>
      <c r="S98" s="43">
        <f t="shared" si="37"/>
        <v>0</v>
      </c>
      <c r="T98" s="43">
        <f t="shared" si="37"/>
        <v>0</v>
      </c>
      <c r="U98" s="43">
        <f t="shared" si="37"/>
        <v>0</v>
      </c>
      <c r="V98" s="43">
        <f t="shared" si="37"/>
        <v>0</v>
      </c>
      <c r="W98" s="42">
        <f t="shared" si="37"/>
        <v>0</v>
      </c>
      <c r="Y98" s="403"/>
    </row>
    <row r="99" spans="2:25" s="80" customFormat="1" outlineLevel="1" x14ac:dyDescent="0.2">
      <c r="B99" s="35"/>
      <c r="C99" s="34"/>
      <c r="D99" s="72"/>
      <c r="E99" s="72"/>
      <c r="F99" s="37" t="s">
        <v>37</v>
      </c>
      <c r="G99" s="381"/>
      <c r="H99" s="383"/>
      <c r="I99" s="384"/>
      <c r="J99" s="384"/>
      <c r="K99" s="385"/>
      <c r="L99" s="386"/>
      <c r="M99" s="387"/>
      <c r="N99" s="384"/>
      <c r="O99" s="384"/>
      <c r="P99" s="384"/>
      <c r="Q99" s="384"/>
      <c r="R99" s="384"/>
      <c r="S99" s="384"/>
      <c r="T99" s="384"/>
      <c r="U99" s="384"/>
      <c r="V99" s="388"/>
      <c r="W99" s="379"/>
      <c r="Y99" s="406"/>
    </row>
    <row r="100" spans="2:25" s="80" customFormat="1" outlineLevel="1" x14ac:dyDescent="0.2">
      <c r="B100" s="35"/>
      <c r="C100" s="34"/>
      <c r="D100" s="72"/>
      <c r="E100" s="72"/>
      <c r="F100" s="37" t="s">
        <v>38</v>
      </c>
      <c r="G100" s="381"/>
      <c r="H100" s="383"/>
      <c r="I100" s="384"/>
      <c r="J100" s="384"/>
      <c r="K100" s="385"/>
      <c r="L100" s="386"/>
      <c r="M100" s="387"/>
      <c r="N100" s="384"/>
      <c r="O100" s="384"/>
      <c r="P100" s="384"/>
      <c r="Q100" s="384"/>
      <c r="R100" s="384"/>
      <c r="S100" s="384"/>
      <c r="T100" s="384"/>
      <c r="U100" s="384"/>
      <c r="V100" s="388"/>
      <c r="W100" s="379"/>
      <c r="Y100" s="406"/>
    </row>
    <row r="101" spans="2:25" s="80" customFormat="1" outlineLevel="1" x14ac:dyDescent="0.2">
      <c r="B101" s="35"/>
      <c r="C101" s="34"/>
      <c r="D101" s="72"/>
      <c r="E101" s="72"/>
      <c r="F101" s="37" t="s">
        <v>39</v>
      </c>
      <c r="G101" s="381"/>
      <c r="H101" s="51"/>
      <c r="I101" s="50"/>
      <c r="J101" s="50"/>
      <c r="K101" s="52"/>
      <c r="L101" s="50"/>
      <c r="M101" s="50"/>
      <c r="N101" s="50"/>
      <c r="O101" s="50"/>
      <c r="P101" s="50"/>
      <c r="Q101" s="50"/>
      <c r="R101" s="50"/>
      <c r="S101" s="50"/>
      <c r="T101" s="50"/>
      <c r="U101" s="50"/>
      <c r="V101" s="50"/>
      <c r="W101" s="56"/>
      <c r="Y101" s="404"/>
    </row>
    <row r="102" spans="2:25" s="80" customFormat="1" x14ac:dyDescent="0.2">
      <c r="B102" s="35"/>
      <c r="C102" s="34"/>
      <c r="D102" s="33" t="s">
        <v>40</v>
      </c>
      <c r="E102" s="72"/>
      <c r="F102" s="34"/>
      <c r="G102" s="77">
        <f>SUBTOTAL(9,G103:G105)</f>
        <v>0</v>
      </c>
      <c r="H102" s="78">
        <f t="shared" ref="H102:M102" si="38">SUBTOTAL(9,H103:H104)</f>
        <v>0</v>
      </c>
      <c r="I102" s="74">
        <f t="shared" si="38"/>
        <v>0</v>
      </c>
      <c r="J102" s="74">
        <f t="shared" si="38"/>
        <v>0</v>
      </c>
      <c r="K102" s="75">
        <f t="shared" si="38"/>
        <v>0</v>
      </c>
      <c r="L102" s="43">
        <f t="shared" si="38"/>
        <v>0</v>
      </c>
      <c r="M102" s="43">
        <f t="shared" si="38"/>
        <v>0</v>
      </c>
      <c r="N102" s="43">
        <f t="shared" ref="N102:W102" si="39">SUBTOTAL(9,N103:N104)</f>
        <v>0</v>
      </c>
      <c r="O102" s="43">
        <f t="shared" si="39"/>
        <v>0</v>
      </c>
      <c r="P102" s="43">
        <f t="shared" si="39"/>
        <v>0</v>
      </c>
      <c r="Q102" s="43">
        <f t="shared" si="39"/>
        <v>0</v>
      </c>
      <c r="R102" s="43">
        <f t="shared" si="39"/>
        <v>0</v>
      </c>
      <c r="S102" s="43">
        <f t="shared" si="39"/>
        <v>0</v>
      </c>
      <c r="T102" s="43">
        <f t="shared" si="39"/>
        <v>0</v>
      </c>
      <c r="U102" s="43">
        <f t="shared" si="39"/>
        <v>0</v>
      </c>
      <c r="V102" s="43">
        <f t="shared" si="39"/>
        <v>0</v>
      </c>
      <c r="W102" s="42">
        <f t="shared" si="39"/>
        <v>0</v>
      </c>
      <c r="Y102" s="403"/>
    </row>
    <row r="103" spans="2:25" s="80" customFormat="1" outlineLevel="1" x14ac:dyDescent="0.2">
      <c r="B103" s="35"/>
      <c r="C103" s="34"/>
      <c r="D103" s="34"/>
      <c r="E103" s="72"/>
      <c r="F103" s="37" t="s">
        <v>41</v>
      </c>
      <c r="G103" s="381"/>
      <c r="H103" s="383"/>
      <c r="I103" s="384"/>
      <c r="J103" s="384"/>
      <c r="K103" s="385"/>
      <c r="L103" s="386"/>
      <c r="M103" s="387"/>
      <c r="N103" s="384"/>
      <c r="O103" s="384"/>
      <c r="P103" s="384"/>
      <c r="Q103" s="384"/>
      <c r="R103" s="384"/>
      <c r="S103" s="384"/>
      <c r="T103" s="384"/>
      <c r="U103" s="384"/>
      <c r="V103" s="388"/>
      <c r="W103" s="379"/>
      <c r="Y103" s="406"/>
    </row>
    <row r="104" spans="2:25" s="80" customFormat="1" outlineLevel="1" x14ac:dyDescent="0.2">
      <c r="B104" s="35"/>
      <c r="C104" s="34"/>
      <c r="D104" s="72"/>
      <c r="E104" s="72"/>
      <c r="F104" s="37" t="s">
        <v>42</v>
      </c>
      <c r="G104" s="381"/>
      <c r="H104" s="383"/>
      <c r="I104" s="384"/>
      <c r="J104" s="384"/>
      <c r="K104" s="385"/>
      <c r="L104" s="386"/>
      <c r="M104" s="387"/>
      <c r="N104" s="389"/>
      <c r="O104" s="389"/>
      <c r="P104" s="389"/>
      <c r="Q104" s="389"/>
      <c r="R104" s="389"/>
      <c r="S104" s="389"/>
      <c r="T104" s="389"/>
      <c r="U104" s="389"/>
      <c r="V104" s="388"/>
      <c r="W104" s="379"/>
      <c r="Y104" s="406"/>
    </row>
    <row r="105" spans="2:25" s="80" customFormat="1" outlineLevel="1" x14ac:dyDescent="0.2">
      <c r="B105" s="35"/>
      <c r="C105" s="34"/>
      <c r="D105" s="33"/>
      <c r="E105" s="72"/>
      <c r="F105" s="37" t="s">
        <v>43</v>
      </c>
      <c r="G105" s="381"/>
      <c r="H105" s="148"/>
      <c r="I105" s="85"/>
      <c r="J105" s="85"/>
      <c r="K105" s="149"/>
      <c r="L105" s="50"/>
      <c r="M105" s="50"/>
      <c r="N105" s="150"/>
      <c r="O105" s="150"/>
      <c r="P105" s="150"/>
      <c r="Q105" s="150"/>
      <c r="R105" s="150"/>
      <c r="S105" s="150"/>
      <c r="T105" s="150"/>
      <c r="U105" s="150"/>
      <c r="V105" s="50"/>
      <c r="W105" s="56"/>
      <c r="Y105" s="405"/>
    </row>
    <row r="106" spans="2:25" s="80" customFormat="1" x14ac:dyDescent="0.2">
      <c r="B106" s="35"/>
      <c r="C106" s="34"/>
      <c r="D106" s="33" t="s">
        <v>44</v>
      </c>
      <c r="E106" s="72"/>
      <c r="F106" s="72"/>
      <c r="G106" s="77">
        <f>SUBTOTAL(9,G107:G108)</f>
        <v>0</v>
      </c>
      <c r="H106" s="78">
        <f t="shared" ref="H106:M106" si="40">SUBTOTAL(9,H107)</f>
        <v>0</v>
      </c>
      <c r="I106" s="74">
        <f t="shared" si="40"/>
        <v>0</v>
      </c>
      <c r="J106" s="74">
        <f t="shared" si="40"/>
        <v>0</v>
      </c>
      <c r="K106" s="75">
        <f t="shared" si="40"/>
        <v>0</v>
      </c>
      <c r="L106" s="43">
        <f t="shared" si="40"/>
        <v>0</v>
      </c>
      <c r="M106" s="43">
        <f t="shared" si="40"/>
        <v>0</v>
      </c>
      <c r="N106" s="43">
        <f t="shared" ref="N106:W106" si="41">SUBTOTAL(9,N107)</f>
        <v>0</v>
      </c>
      <c r="O106" s="43">
        <f t="shared" si="41"/>
        <v>0</v>
      </c>
      <c r="P106" s="43">
        <f t="shared" si="41"/>
        <v>0</v>
      </c>
      <c r="Q106" s="43">
        <f t="shared" si="41"/>
        <v>0</v>
      </c>
      <c r="R106" s="43">
        <f t="shared" si="41"/>
        <v>0</v>
      </c>
      <c r="S106" s="43">
        <f t="shared" si="41"/>
        <v>0</v>
      </c>
      <c r="T106" s="43">
        <f t="shared" si="41"/>
        <v>0</v>
      </c>
      <c r="U106" s="43">
        <f t="shared" si="41"/>
        <v>0</v>
      </c>
      <c r="V106" s="43">
        <f t="shared" si="41"/>
        <v>0</v>
      </c>
      <c r="W106" s="42">
        <f t="shared" si="41"/>
        <v>0</v>
      </c>
      <c r="Y106" s="403"/>
    </row>
    <row r="107" spans="2:25" s="80" customFormat="1" outlineLevel="1" x14ac:dyDescent="0.2">
      <c r="B107" s="35"/>
      <c r="C107" s="34"/>
      <c r="D107" s="34"/>
      <c r="E107" s="72"/>
      <c r="F107" s="37" t="s">
        <v>45</v>
      </c>
      <c r="G107" s="381"/>
      <c r="H107" s="386"/>
      <c r="I107" s="384"/>
      <c r="J107" s="384"/>
      <c r="K107" s="385"/>
      <c r="L107" s="386"/>
      <c r="M107" s="387"/>
      <c r="N107" s="384"/>
      <c r="O107" s="384"/>
      <c r="P107" s="384"/>
      <c r="Q107" s="384"/>
      <c r="R107" s="384"/>
      <c r="S107" s="384"/>
      <c r="T107" s="384"/>
      <c r="U107" s="384"/>
      <c r="V107" s="388"/>
      <c r="W107" s="379"/>
      <c r="Y107" s="406"/>
    </row>
    <row r="108" spans="2:25" s="80" customFormat="1" outlineLevel="1" x14ac:dyDescent="0.2">
      <c r="B108" s="35"/>
      <c r="C108" s="34"/>
      <c r="D108" s="34"/>
      <c r="E108" s="72"/>
      <c r="F108" s="37" t="s">
        <v>46</v>
      </c>
      <c r="G108" s="381"/>
      <c r="H108" s="78"/>
      <c r="I108" s="74"/>
      <c r="J108" s="74"/>
      <c r="K108" s="75"/>
      <c r="L108" s="43"/>
      <c r="M108" s="43"/>
      <c r="N108" s="43"/>
      <c r="O108" s="43"/>
      <c r="P108" s="43"/>
      <c r="Q108" s="43"/>
      <c r="R108" s="43"/>
      <c r="S108" s="43"/>
      <c r="T108" s="43"/>
      <c r="U108" s="43"/>
      <c r="V108" s="43"/>
      <c r="W108" s="42"/>
      <c r="Y108" s="404"/>
    </row>
    <row r="109" spans="2:25" s="80" customFormat="1" x14ac:dyDescent="0.2">
      <c r="B109" s="35"/>
      <c r="C109" s="34"/>
      <c r="D109" s="33" t="s">
        <v>47</v>
      </c>
      <c r="E109" s="72"/>
      <c r="F109" s="34"/>
      <c r="G109" s="77">
        <f t="shared" ref="G109:W109" si="42">SUBTOTAL(9,G110:G113)</f>
        <v>0</v>
      </c>
      <c r="H109" s="78">
        <f t="shared" si="42"/>
        <v>0</v>
      </c>
      <c r="I109" s="74">
        <f t="shared" si="42"/>
        <v>0</v>
      </c>
      <c r="J109" s="74">
        <f t="shared" si="42"/>
        <v>0</v>
      </c>
      <c r="K109" s="75">
        <f t="shared" si="42"/>
        <v>0</v>
      </c>
      <c r="L109" s="43">
        <f t="shared" si="42"/>
        <v>0</v>
      </c>
      <c r="M109" s="43">
        <f t="shared" si="42"/>
        <v>0</v>
      </c>
      <c r="N109" s="43">
        <f t="shared" si="42"/>
        <v>0</v>
      </c>
      <c r="O109" s="43">
        <f t="shared" si="42"/>
        <v>0</v>
      </c>
      <c r="P109" s="43">
        <f t="shared" si="42"/>
        <v>0</v>
      </c>
      <c r="Q109" s="43">
        <f t="shared" si="42"/>
        <v>0</v>
      </c>
      <c r="R109" s="43">
        <f t="shared" si="42"/>
        <v>0</v>
      </c>
      <c r="S109" s="43">
        <f t="shared" si="42"/>
        <v>0</v>
      </c>
      <c r="T109" s="43">
        <f t="shared" si="42"/>
        <v>0</v>
      </c>
      <c r="U109" s="43">
        <f t="shared" si="42"/>
        <v>0</v>
      </c>
      <c r="V109" s="43">
        <f t="shared" si="42"/>
        <v>0</v>
      </c>
      <c r="W109" s="42">
        <f t="shared" si="42"/>
        <v>0</v>
      </c>
      <c r="Y109" s="403"/>
    </row>
    <row r="110" spans="2:25" s="80" customFormat="1" outlineLevel="1" x14ac:dyDescent="0.2">
      <c r="B110" s="35"/>
      <c r="C110" s="34"/>
      <c r="D110" s="34"/>
      <c r="E110" s="72"/>
      <c r="F110" s="37" t="s">
        <v>48</v>
      </c>
      <c r="G110" s="381"/>
      <c r="H110" s="383"/>
      <c r="I110" s="384"/>
      <c r="J110" s="384"/>
      <c r="K110" s="385"/>
      <c r="L110" s="386"/>
      <c r="M110" s="387"/>
      <c r="N110" s="384"/>
      <c r="O110" s="384"/>
      <c r="P110" s="384"/>
      <c r="Q110" s="384"/>
      <c r="R110" s="384"/>
      <c r="S110" s="384"/>
      <c r="T110" s="384"/>
      <c r="U110" s="384"/>
      <c r="V110" s="388"/>
      <c r="W110" s="379"/>
      <c r="Y110" s="406"/>
    </row>
    <row r="111" spans="2:25" s="80" customFormat="1" outlineLevel="1" x14ac:dyDescent="0.2">
      <c r="B111" s="35"/>
      <c r="C111" s="72"/>
      <c r="D111" s="72"/>
      <c r="E111" s="72"/>
      <c r="F111" s="37" t="s">
        <v>182</v>
      </c>
      <c r="G111" s="381"/>
      <c r="H111" s="383"/>
      <c r="I111" s="384"/>
      <c r="J111" s="384"/>
      <c r="K111" s="385"/>
      <c r="L111" s="386"/>
      <c r="M111" s="387"/>
      <c r="N111" s="384"/>
      <c r="O111" s="384"/>
      <c r="P111" s="384"/>
      <c r="Q111" s="384"/>
      <c r="R111" s="384"/>
      <c r="S111" s="384"/>
      <c r="T111" s="384"/>
      <c r="U111" s="384"/>
      <c r="V111" s="388"/>
      <c r="W111" s="379"/>
      <c r="Y111" s="406"/>
    </row>
    <row r="112" spans="2:25" s="80" customFormat="1" outlineLevel="1" x14ac:dyDescent="0.2">
      <c r="B112" s="35"/>
      <c r="C112" s="72"/>
      <c r="D112" s="72"/>
      <c r="E112" s="72"/>
      <c r="F112" s="37" t="s">
        <v>275</v>
      </c>
      <c r="G112" s="381"/>
      <c r="H112" s="383"/>
      <c r="I112" s="384"/>
      <c r="J112" s="384"/>
      <c r="K112" s="385"/>
      <c r="L112" s="386"/>
      <c r="M112" s="387"/>
      <c r="N112" s="384"/>
      <c r="O112" s="384"/>
      <c r="P112" s="384"/>
      <c r="Q112" s="384"/>
      <c r="R112" s="384"/>
      <c r="S112" s="384"/>
      <c r="T112" s="384"/>
      <c r="U112" s="384"/>
      <c r="V112" s="388"/>
      <c r="W112" s="379"/>
      <c r="Y112" s="406"/>
    </row>
    <row r="113" spans="2:25" s="80" customFormat="1" outlineLevel="1" x14ac:dyDescent="0.2">
      <c r="B113" s="35"/>
      <c r="C113" s="72"/>
      <c r="D113" s="72"/>
      <c r="E113" s="72"/>
      <c r="F113" s="36" t="s">
        <v>49</v>
      </c>
      <c r="G113" s="381"/>
      <c r="H113" s="383"/>
      <c r="I113" s="384"/>
      <c r="J113" s="384"/>
      <c r="K113" s="385"/>
      <c r="L113" s="386"/>
      <c r="M113" s="387"/>
      <c r="N113" s="384"/>
      <c r="O113" s="384"/>
      <c r="P113" s="384"/>
      <c r="Q113" s="384"/>
      <c r="R113" s="384"/>
      <c r="S113" s="384"/>
      <c r="T113" s="384"/>
      <c r="U113" s="384"/>
      <c r="V113" s="388"/>
      <c r="W113" s="379"/>
      <c r="Y113" s="406"/>
    </row>
    <row r="114" spans="2:25" s="80" customFormat="1" x14ac:dyDescent="0.2">
      <c r="B114" s="35"/>
      <c r="C114" s="33" t="s">
        <v>63</v>
      </c>
      <c r="D114" s="72"/>
      <c r="E114" s="72"/>
      <c r="F114" s="34"/>
      <c r="G114" s="77"/>
      <c r="H114" s="78"/>
      <c r="I114" s="74"/>
      <c r="J114" s="74"/>
      <c r="K114" s="75"/>
      <c r="L114" s="43"/>
      <c r="M114" s="43"/>
      <c r="N114" s="43"/>
      <c r="O114" s="43"/>
      <c r="P114" s="43"/>
      <c r="Q114" s="43"/>
      <c r="R114" s="43"/>
      <c r="S114" s="43"/>
      <c r="T114" s="43"/>
      <c r="U114" s="43"/>
      <c r="V114" s="43"/>
      <c r="W114" s="42"/>
      <c r="Y114" s="403"/>
    </row>
    <row r="115" spans="2:25" s="80" customFormat="1" outlineLevel="1" x14ac:dyDescent="0.2">
      <c r="B115" s="35"/>
      <c r="C115" s="33"/>
      <c r="D115" s="33"/>
      <c r="E115" s="34"/>
      <c r="F115" s="36" t="s">
        <v>51</v>
      </c>
      <c r="G115" s="379"/>
      <c r="H115" s="383"/>
      <c r="I115" s="384"/>
      <c r="J115" s="384"/>
      <c r="K115" s="385"/>
      <c r="L115" s="386"/>
      <c r="M115" s="387"/>
      <c r="N115" s="384"/>
      <c r="O115" s="384"/>
      <c r="P115" s="384"/>
      <c r="Q115" s="384"/>
      <c r="R115" s="384"/>
      <c r="S115" s="384"/>
      <c r="T115" s="384"/>
      <c r="U115" s="384"/>
      <c r="V115" s="388"/>
      <c r="W115" s="379"/>
      <c r="Y115" s="406"/>
    </row>
    <row r="116" spans="2:25" s="80" customFormat="1" outlineLevel="1" x14ac:dyDescent="0.2">
      <c r="B116" s="35"/>
      <c r="C116" s="33"/>
      <c r="D116" s="33"/>
      <c r="E116" s="72"/>
      <c r="F116" s="36" t="s">
        <v>52</v>
      </c>
      <c r="G116" s="379"/>
      <c r="H116" s="383"/>
      <c r="I116" s="384"/>
      <c r="J116" s="384"/>
      <c r="K116" s="385"/>
      <c r="L116" s="386"/>
      <c r="M116" s="387"/>
      <c r="N116" s="384"/>
      <c r="O116" s="384"/>
      <c r="P116" s="384"/>
      <c r="Q116" s="384"/>
      <c r="R116" s="384"/>
      <c r="S116" s="384"/>
      <c r="T116" s="384"/>
      <c r="U116" s="384"/>
      <c r="V116" s="388"/>
      <c r="W116" s="379"/>
      <c r="Y116" s="406"/>
    </row>
    <row r="117" spans="2:25" s="80" customFormat="1" outlineLevel="1" x14ac:dyDescent="0.2">
      <c r="B117" s="35"/>
      <c r="C117" s="33"/>
      <c r="D117" s="33"/>
      <c r="E117" s="34"/>
      <c r="F117" s="36" t="s">
        <v>57</v>
      </c>
      <c r="G117" s="379"/>
      <c r="H117" s="383"/>
      <c r="I117" s="384"/>
      <c r="J117" s="384"/>
      <c r="K117" s="385"/>
      <c r="L117" s="386"/>
      <c r="M117" s="387"/>
      <c r="N117" s="384"/>
      <c r="O117" s="384"/>
      <c r="P117" s="384"/>
      <c r="Q117" s="384"/>
      <c r="R117" s="384"/>
      <c r="S117" s="384"/>
      <c r="T117" s="384"/>
      <c r="U117" s="384"/>
      <c r="V117" s="388"/>
      <c r="W117" s="379"/>
      <c r="Y117" s="406"/>
    </row>
    <row r="118" spans="2:25" s="80" customFormat="1" outlineLevel="1" x14ac:dyDescent="0.2">
      <c r="B118" s="35"/>
      <c r="C118" s="33"/>
      <c r="D118" s="33"/>
      <c r="E118" s="34"/>
      <c r="F118" s="36" t="s">
        <v>168</v>
      </c>
      <c r="G118" s="379"/>
      <c r="H118" s="383"/>
      <c r="I118" s="384"/>
      <c r="J118" s="384"/>
      <c r="K118" s="385"/>
      <c r="L118" s="386"/>
      <c r="M118" s="387"/>
      <c r="N118" s="384"/>
      <c r="O118" s="384"/>
      <c r="P118" s="384"/>
      <c r="Q118" s="384"/>
      <c r="R118" s="384"/>
      <c r="S118" s="384"/>
      <c r="T118" s="384"/>
      <c r="U118" s="384"/>
      <c r="V118" s="388"/>
      <c r="W118" s="379"/>
      <c r="Y118" s="406"/>
    </row>
    <row r="119" spans="2:25" s="80" customFormat="1" outlineLevel="1" x14ac:dyDescent="0.2">
      <c r="B119" s="35"/>
      <c r="C119" s="33"/>
      <c r="D119" s="33"/>
      <c r="E119" s="34"/>
      <c r="F119" s="36" t="s">
        <v>62</v>
      </c>
      <c r="G119" s="379"/>
      <c r="H119" s="383"/>
      <c r="I119" s="384"/>
      <c r="J119" s="384"/>
      <c r="K119" s="385"/>
      <c r="L119" s="386"/>
      <c r="M119" s="387"/>
      <c r="N119" s="384"/>
      <c r="O119" s="384"/>
      <c r="P119" s="384"/>
      <c r="Q119" s="384"/>
      <c r="R119" s="384"/>
      <c r="S119" s="384"/>
      <c r="T119" s="384"/>
      <c r="U119" s="384"/>
      <c r="V119" s="388"/>
      <c r="W119" s="379"/>
      <c r="Y119" s="404"/>
    </row>
    <row r="120" spans="2:25" s="80" customFormat="1" outlineLevel="1" x14ac:dyDescent="0.2">
      <c r="B120" s="35"/>
      <c r="C120" s="33"/>
      <c r="D120" s="33"/>
      <c r="E120" s="34"/>
      <c r="F120" s="36" t="s">
        <v>174</v>
      </c>
      <c r="G120" s="379"/>
      <c r="H120" s="383"/>
      <c r="I120" s="384"/>
      <c r="J120" s="384"/>
      <c r="K120" s="385"/>
      <c r="L120" s="386"/>
      <c r="M120" s="387"/>
      <c r="N120" s="384"/>
      <c r="O120" s="384"/>
      <c r="P120" s="384"/>
      <c r="Q120" s="384"/>
      <c r="R120" s="384"/>
      <c r="S120" s="384"/>
      <c r="T120" s="384"/>
      <c r="U120" s="384"/>
      <c r="V120" s="388"/>
      <c r="W120" s="379"/>
      <c r="Y120" s="404"/>
    </row>
    <row r="121" spans="2:25" s="80" customFormat="1" x14ac:dyDescent="0.2">
      <c r="B121" s="35"/>
      <c r="C121" s="33" t="s">
        <v>64</v>
      </c>
      <c r="D121" s="33"/>
      <c r="E121" s="34"/>
      <c r="F121" s="72"/>
      <c r="G121" s="77"/>
      <c r="H121" s="78"/>
      <c r="I121" s="74"/>
      <c r="J121" s="74"/>
      <c r="K121" s="75"/>
      <c r="L121" s="43"/>
      <c r="M121" s="43"/>
      <c r="N121" s="43"/>
      <c r="O121" s="43"/>
      <c r="P121" s="43"/>
      <c r="Q121" s="43"/>
      <c r="R121" s="43"/>
      <c r="S121" s="43"/>
      <c r="T121" s="43"/>
      <c r="U121" s="43"/>
      <c r="V121" s="43"/>
      <c r="W121" s="42"/>
      <c r="Y121" s="403"/>
    </row>
    <row r="122" spans="2:25" s="80" customFormat="1" outlineLevel="1" x14ac:dyDescent="0.2">
      <c r="B122" s="35"/>
      <c r="C122" s="34"/>
      <c r="D122" s="34"/>
      <c r="E122" s="34"/>
      <c r="F122" s="544" t="s">
        <v>64</v>
      </c>
      <c r="G122" s="379"/>
      <c r="H122" s="78"/>
      <c r="I122" s="74"/>
      <c r="J122" s="74"/>
      <c r="K122" s="75"/>
      <c r="L122" s="43"/>
      <c r="M122" s="43"/>
      <c r="N122" s="43"/>
      <c r="O122" s="43"/>
      <c r="P122" s="43"/>
      <c r="Q122" s="43"/>
      <c r="R122" s="43"/>
      <c r="S122" s="43"/>
      <c r="T122" s="43"/>
      <c r="U122" s="43"/>
      <c r="V122" s="43"/>
      <c r="W122" s="42"/>
      <c r="Y122" s="404"/>
    </row>
    <row r="123" spans="2:25" s="80" customFormat="1" outlineLevel="1" x14ac:dyDescent="0.2">
      <c r="B123" s="35"/>
      <c r="C123" s="34"/>
      <c r="D123" s="33"/>
      <c r="E123" s="72"/>
      <c r="F123" s="34"/>
      <c r="G123" s="476"/>
      <c r="H123" s="78"/>
      <c r="I123" s="74"/>
      <c r="J123" s="74"/>
      <c r="K123" s="75"/>
      <c r="L123" s="43"/>
      <c r="M123" s="43"/>
      <c r="N123" s="43"/>
      <c r="O123" s="43"/>
      <c r="P123" s="43"/>
      <c r="Q123" s="43"/>
      <c r="R123" s="43"/>
      <c r="S123" s="43"/>
      <c r="T123" s="43"/>
      <c r="U123" s="43"/>
      <c r="V123" s="43"/>
      <c r="W123" s="42"/>
      <c r="Y123" s="405"/>
    </row>
    <row r="124" spans="2:25" s="80" customFormat="1" outlineLevel="1" x14ac:dyDescent="0.2">
      <c r="B124" s="35"/>
      <c r="C124" s="33" t="s">
        <v>393</v>
      </c>
      <c r="D124" s="33"/>
      <c r="E124" s="72"/>
      <c r="F124" s="34"/>
      <c r="G124" s="476"/>
      <c r="H124" s="78"/>
      <c r="I124" s="74"/>
      <c r="J124" s="74"/>
      <c r="K124" s="75"/>
      <c r="L124" s="43"/>
      <c r="M124" s="43"/>
      <c r="N124" s="43"/>
      <c r="O124" s="43"/>
      <c r="P124" s="43"/>
      <c r="Q124" s="43"/>
      <c r="R124" s="43"/>
      <c r="S124" s="43"/>
      <c r="T124" s="43"/>
      <c r="U124" s="43"/>
      <c r="V124" s="43"/>
      <c r="W124" s="42"/>
      <c r="Y124" s="405"/>
    </row>
    <row r="125" spans="2:25" s="80" customFormat="1" outlineLevel="1" x14ac:dyDescent="0.2">
      <c r="B125" s="35"/>
      <c r="C125" s="34"/>
      <c r="D125" s="33"/>
      <c r="E125" s="72"/>
      <c r="F125" s="475" t="s">
        <v>390</v>
      </c>
      <c r="G125" s="379"/>
      <c r="H125" s="383"/>
      <c r="I125" s="384"/>
      <c r="J125" s="384"/>
      <c r="K125" s="385"/>
      <c r="L125" s="386"/>
      <c r="M125" s="387"/>
      <c r="N125" s="384"/>
      <c r="O125" s="384"/>
      <c r="P125" s="384"/>
      <c r="Q125" s="384"/>
      <c r="R125" s="384"/>
      <c r="S125" s="384"/>
      <c r="T125" s="384"/>
      <c r="U125" s="384"/>
      <c r="V125" s="388"/>
      <c r="W125" s="379"/>
      <c r="Y125" s="404"/>
    </row>
    <row r="126" spans="2:25" s="80" customFormat="1" outlineLevel="1" x14ac:dyDescent="0.2">
      <c r="B126" s="35"/>
      <c r="C126" s="34"/>
      <c r="D126" s="33"/>
      <c r="E126" s="72"/>
      <c r="F126" s="475" t="s">
        <v>391</v>
      </c>
      <c r="G126" s="379"/>
      <c r="H126" s="383"/>
      <c r="I126" s="384"/>
      <c r="J126" s="384"/>
      <c r="K126" s="385"/>
      <c r="L126" s="386"/>
      <c r="M126" s="387"/>
      <c r="N126" s="384"/>
      <c r="O126" s="384"/>
      <c r="P126" s="384"/>
      <c r="Q126" s="384"/>
      <c r="R126" s="384"/>
      <c r="S126" s="384"/>
      <c r="T126" s="384"/>
      <c r="U126" s="384"/>
      <c r="V126" s="388"/>
      <c r="W126" s="379"/>
      <c r="Y126" s="404"/>
    </row>
    <row r="127" spans="2:25" s="80" customFormat="1" outlineLevel="1" x14ac:dyDescent="0.2">
      <c r="B127" s="35"/>
      <c r="C127" s="34"/>
      <c r="D127" s="33"/>
      <c r="E127" s="72"/>
      <c r="F127" s="475" t="s">
        <v>392</v>
      </c>
      <c r="G127" s="379"/>
      <c r="H127" s="383"/>
      <c r="I127" s="384"/>
      <c r="J127" s="384"/>
      <c r="K127" s="385"/>
      <c r="L127" s="386"/>
      <c r="M127" s="387"/>
      <c r="N127" s="384"/>
      <c r="O127" s="384"/>
      <c r="P127" s="384"/>
      <c r="Q127" s="384"/>
      <c r="R127" s="384"/>
      <c r="S127" s="384"/>
      <c r="T127" s="384"/>
      <c r="U127" s="384"/>
      <c r="V127" s="388"/>
      <c r="W127" s="379"/>
      <c r="Y127" s="404"/>
    </row>
    <row r="128" spans="2:25" s="80" customFormat="1" x14ac:dyDescent="0.2">
      <c r="B128" s="35"/>
      <c r="C128" s="34"/>
      <c r="D128" s="33"/>
      <c r="E128" s="72"/>
      <c r="F128" s="34"/>
      <c r="G128" s="77"/>
      <c r="H128" s="78"/>
      <c r="I128" s="74"/>
      <c r="J128" s="74"/>
      <c r="K128" s="75"/>
      <c r="L128" s="43"/>
      <c r="M128" s="43"/>
      <c r="N128" s="43"/>
      <c r="O128" s="43"/>
      <c r="P128" s="43"/>
      <c r="Q128" s="43"/>
      <c r="R128" s="43"/>
      <c r="S128" s="43"/>
      <c r="T128" s="43"/>
      <c r="U128" s="43"/>
      <c r="V128" s="43"/>
      <c r="W128" s="42"/>
      <c r="Y128" s="403"/>
    </row>
    <row r="129" spans="2:25" s="137" customFormat="1" ht="16.5" thickBot="1" x14ac:dyDescent="0.25">
      <c r="B129" s="87" t="s">
        <v>267</v>
      </c>
      <c r="C129" s="88"/>
      <c r="D129" s="88"/>
      <c r="E129" s="88"/>
      <c r="F129" s="88"/>
      <c r="G129" s="100">
        <f t="shared" ref="G129:W129" si="43">SUBTOTAL(9,G8:G128)</f>
        <v>0</v>
      </c>
      <c r="H129" s="101">
        <f t="shared" si="43"/>
        <v>0</v>
      </c>
      <c r="I129" s="102">
        <f t="shared" si="43"/>
        <v>0</v>
      </c>
      <c r="J129" s="102">
        <f t="shared" si="43"/>
        <v>0</v>
      </c>
      <c r="K129" s="103">
        <f t="shared" si="43"/>
        <v>0</v>
      </c>
      <c r="L129" s="102">
        <f t="shared" si="43"/>
        <v>0</v>
      </c>
      <c r="M129" s="104">
        <f t="shared" si="43"/>
        <v>0</v>
      </c>
      <c r="N129" s="102">
        <f t="shared" si="43"/>
        <v>0</v>
      </c>
      <c r="O129" s="102">
        <f t="shared" si="43"/>
        <v>0</v>
      </c>
      <c r="P129" s="102">
        <f t="shared" si="43"/>
        <v>0</v>
      </c>
      <c r="Q129" s="102">
        <f t="shared" si="43"/>
        <v>0</v>
      </c>
      <c r="R129" s="102">
        <f t="shared" si="43"/>
        <v>0</v>
      </c>
      <c r="S129" s="102">
        <f t="shared" si="43"/>
        <v>0</v>
      </c>
      <c r="T129" s="102">
        <f t="shared" si="43"/>
        <v>0</v>
      </c>
      <c r="U129" s="102">
        <f t="shared" si="43"/>
        <v>0</v>
      </c>
      <c r="V129" s="102">
        <f t="shared" si="43"/>
        <v>0</v>
      </c>
      <c r="W129" s="105">
        <f t="shared" si="43"/>
        <v>0</v>
      </c>
      <c r="Y129" s="407"/>
    </row>
    <row r="130" spans="2:25" s="137" customFormat="1" ht="16.5" thickBot="1" x14ac:dyDescent="0.25">
      <c r="B130" s="427"/>
      <c r="C130" s="253"/>
      <c r="D130" s="253"/>
      <c r="E130" s="253"/>
      <c r="F130" s="253"/>
      <c r="G130" s="428"/>
      <c r="H130" s="429"/>
      <c r="I130" s="429"/>
      <c r="J130" s="429"/>
      <c r="K130" s="429"/>
      <c r="L130" s="429"/>
      <c r="M130" s="430"/>
      <c r="N130" s="429"/>
      <c r="O130" s="429"/>
      <c r="P130" s="429"/>
      <c r="Q130" s="429"/>
      <c r="R130" s="429"/>
      <c r="S130" s="429"/>
      <c r="T130" s="429"/>
      <c r="U130" s="429"/>
      <c r="V130" s="429"/>
      <c r="W130" s="429"/>
      <c r="Y130" s="431"/>
    </row>
    <row r="131" spans="2:25" s="137" customFormat="1" ht="15.75" x14ac:dyDescent="0.2">
      <c r="B131" s="367" t="s">
        <v>67</v>
      </c>
      <c r="C131" s="151"/>
      <c r="D131" s="151"/>
      <c r="E131" s="151"/>
      <c r="F131" s="151"/>
      <c r="G131" s="95"/>
      <c r="H131" s="96"/>
      <c r="I131" s="96"/>
      <c r="J131" s="96"/>
      <c r="K131" s="99"/>
      <c r="L131" s="96"/>
      <c r="M131" s="98"/>
      <c r="N131" s="96"/>
      <c r="O131" s="96"/>
      <c r="P131" s="96"/>
      <c r="Q131" s="96"/>
      <c r="R131" s="96"/>
      <c r="S131" s="96"/>
      <c r="T131" s="96"/>
      <c r="U131" s="96"/>
      <c r="V131" s="99"/>
      <c r="W131" s="99"/>
      <c r="Y131" s="409"/>
    </row>
    <row r="132" spans="2:25" s="152" customFormat="1" x14ac:dyDescent="0.2">
      <c r="B132" s="79"/>
      <c r="C132" s="33" t="s">
        <v>68</v>
      </c>
      <c r="D132" s="33"/>
      <c r="E132" s="72"/>
      <c r="F132" s="72"/>
      <c r="G132" s="42"/>
      <c r="H132" s="43"/>
      <c r="I132" s="43"/>
      <c r="J132" s="43"/>
      <c r="K132" s="46"/>
      <c r="L132" s="45"/>
      <c r="M132" s="45"/>
      <c r="N132" s="43"/>
      <c r="O132" s="43"/>
      <c r="P132" s="43"/>
      <c r="Q132" s="43"/>
      <c r="R132" s="43"/>
      <c r="S132" s="43"/>
      <c r="T132" s="43"/>
      <c r="U132" s="43"/>
      <c r="V132" s="46"/>
      <c r="W132" s="46"/>
      <c r="Y132" s="403"/>
    </row>
    <row r="133" spans="2:25" s="152" customFormat="1" x14ac:dyDescent="0.2">
      <c r="B133" s="79"/>
      <c r="C133" s="72"/>
      <c r="D133" s="33" t="s">
        <v>69</v>
      </c>
      <c r="E133" s="72"/>
      <c r="F133" s="72"/>
      <c r="G133" s="77">
        <f>SUBTOTAL(9,G134:G140)</f>
        <v>0</v>
      </c>
      <c r="H133" s="43"/>
      <c r="I133" s="43"/>
      <c r="J133" s="43"/>
      <c r="K133" s="46"/>
      <c r="L133" s="45"/>
      <c r="M133" s="45"/>
      <c r="N133" s="43"/>
      <c r="O133" s="43"/>
      <c r="P133" s="43"/>
      <c r="Q133" s="43"/>
      <c r="R133" s="43"/>
      <c r="S133" s="43"/>
      <c r="T133" s="43"/>
      <c r="U133" s="43"/>
      <c r="V133" s="46"/>
      <c r="W133" s="46"/>
      <c r="Y133" s="403"/>
    </row>
    <row r="134" spans="2:25" s="154" customFormat="1" outlineLevel="1" x14ac:dyDescent="0.2">
      <c r="B134" s="38"/>
      <c r="C134" s="81"/>
      <c r="D134" s="81"/>
      <c r="E134" s="81"/>
      <c r="F134" s="82" t="s">
        <v>70</v>
      </c>
      <c r="G134" s="382"/>
      <c r="H134" s="50"/>
      <c r="I134" s="50"/>
      <c r="J134" s="50"/>
      <c r="K134" s="52"/>
      <c r="L134" s="50"/>
      <c r="M134" s="50"/>
      <c r="N134" s="50"/>
      <c r="O134" s="50"/>
      <c r="P134" s="50"/>
      <c r="Q134" s="50"/>
      <c r="R134" s="50"/>
      <c r="S134" s="50"/>
      <c r="T134" s="50"/>
      <c r="U134" s="50"/>
      <c r="V134" s="52"/>
      <c r="W134" s="52"/>
      <c r="X134" s="153"/>
      <c r="Y134" s="404"/>
    </row>
    <row r="135" spans="2:25" s="152" customFormat="1" outlineLevel="1" x14ac:dyDescent="0.2">
      <c r="B135" s="35"/>
      <c r="C135" s="72"/>
      <c r="D135" s="72"/>
      <c r="E135" s="72"/>
      <c r="F135" s="82" t="s">
        <v>71</v>
      </c>
      <c r="G135" s="382"/>
      <c r="H135" s="50"/>
      <c r="I135" s="50"/>
      <c r="J135" s="50"/>
      <c r="K135" s="52"/>
      <c r="L135" s="50"/>
      <c r="M135" s="50"/>
      <c r="N135" s="50"/>
      <c r="O135" s="50"/>
      <c r="P135" s="50"/>
      <c r="Q135" s="50"/>
      <c r="R135" s="50"/>
      <c r="S135" s="50"/>
      <c r="T135" s="50"/>
      <c r="U135" s="50"/>
      <c r="V135" s="52"/>
      <c r="W135" s="52"/>
      <c r="Y135" s="404"/>
    </row>
    <row r="136" spans="2:25" s="152" customFormat="1" outlineLevel="1" x14ac:dyDescent="0.2">
      <c r="B136" s="35"/>
      <c r="C136" s="72"/>
      <c r="D136" s="72"/>
      <c r="E136" s="72"/>
      <c r="F136" s="76" t="s">
        <v>72</v>
      </c>
      <c r="G136" s="382"/>
      <c r="H136" s="50"/>
      <c r="I136" s="50"/>
      <c r="J136" s="50"/>
      <c r="K136" s="52"/>
      <c r="L136" s="50"/>
      <c r="M136" s="50"/>
      <c r="N136" s="50"/>
      <c r="O136" s="50"/>
      <c r="P136" s="50"/>
      <c r="Q136" s="50"/>
      <c r="R136" s="50"/>
      <c r="S136" s="50"/>
      <c r="T136" s="50"/>
      <c r="U136" s="50"/>
      <c r="V136" s="52"/>
      <c r="W136" s="52"/>
      <c r="Y136" s="404"/>
    </row>
    <row r="137" spans="2:25" s="152" customFormat="1" outlineLevel="1" x14ac:dyDescent="0.2">
      <c r="B137" s="35"/>
      <c r="C137" s="72"/>
      <c r="D137" s="72"/>
      <c r="E137" s="72"/>
      <c r="F137" s="76" t="s">
        <v>322</v>
      </c>
      <c r="G137" s="382"/>
      <c r="H137" s="50"/>
      <c r="I137" s="50"/>
      <c r="J137" s="50"/>
      <c r="K137" s="52"/>
      <c r="L137" s="50"/>
      <c r="M137" s="50"/>
      <c r="N137" s="50"/>
      <c r="O137" s="50"/>
      <c r="P137" s="50"/>
      <c r="Q137" s="50"/>
      <c r="R137" s="50"/>
      <c r="S137" s="50"/>
      <c r="T137" s="50"/>
      <c r="U137" s="50"/>
      <c r="V137" s="52"/>
      <c r="W137" s="52"/>
      <c r="Y137" s="404"/>
    </row>
    <row r="138" spans="2:25" s="152" customFormat="1" outlineLevel="1" x14ac:dyDescent="0.2">
      <c r="B138" s="35"/>
      <c r="C138" s="72"/>
      <c r="D138" s="72"/>
      <c r="E138" s="72"/>
      <c r="F138" s="76" t="s">
        <v>73</v>
      </c>
      <c r="G138" s="382"/>
      <c r="H138" s="50"/>
      <c r="I138" s="50"/>
      <c r="J138" s="50"/>
      <c r="K138" s="52"/>
      <c r="L138" s="50"/>
      <c r="M138" s="50"/>
      <c r="N138" s="50"/>
      <c r="O138" s="50"/>
      <c r="P138" s="50"/>
      <c r="Q138" s="50"/>
      <c r="R138" s="50"/>
      <c r="S138" s="50"/>
      <c r="T138" s="50"/>
      <c r="U138" s="50"/>
      <c r="V138" s="52"/>
      <c r="W138" s="52"/>
      <c r="Y138" s="404"/>
    </row>
    <row r="139" spans="2:25" s="152" customFormat="1" outlineLevel="1" x14ac:dyDescent="0.2">
      <c r="B139" s="35"/>
      <c r="C139" s="72"/>
      <c r="D139" s="72"/>
      <c r="E139" s="72"/>
      <c r="F139" s="37" t="s">
        <v>319</v>
      </c>
      <c r="G139" s="382"/>
      <c r="H139" s="50"/>
      <c r="I139" s="50"/>
      <c r="J139" s="50"/>
      <c r="K139" s="52"/>
      <c r="L139" s="50"/>
      <c r="M139" s="50"/>
      <c r="N139" s="50"/>
      <c r="O139" s="50"/>
      <c r="P139" s="50"/>
      <c r="Q139" s="50"/>
      <c r="R139" s="50"/>
      <c r="S139" s="50"/>
      <c r="T139" s="50"/>
      <c r="U139" s="50"/>
      <c r="V139" s="52"/>
      <c r="W139" s="52"/>
      <c r="Y139" s="404"/>
    </row>
    <row r="140" spans="2:25" s="152" customFormat="1" outlineLevel="1" x14ac:dyDescent="0.2">
      <c r="B140" s="35"/>
      <c r="C140" s="72"/>
      <c r="D140" s="72"/>
      <c r="E140" s="72"/>
      <c r="F140" s="37" t="s">
        <v>320</v>
      </c>
      <c r="G140" s="382"/>
      <c r="H140" s="50"/>
      <c r="I140" s="50"/>
      <c r="J140" s="50"/>
      <c r="K140" s="52"/>
      <c r="L140" s="50"/>
      <c r="M140" s="50"/>
      <c r="N140" s="50"/>
      <c r="O140" s="50"/>
      <c r="P140" s="50"/>
      <c r="Q140" s="50"/>
      <c r="R140" s="50"/>
      <c r="S140" s="50"/>
      <c r="T140" s="50"/>
      <c r="U140" s="50"/>
      <c r="V140" s="52"/>
      <c r="W140" s="52"/>
      <c r="Y140" s="404"/>
    </row>
    <row r="141" spans="2:25" s="152" customFormat="1" x14ac:dyDescent="0.2">
      <c r="B141" s="79"/>
      <c r="C141" s="72"/>
      <c r="D141" s="73" t="s">
        <v>74</v>
      </c>
      <c r="E141" s="72"/>
      <c r="F141" s="72"/>
      <c r="G141" s="83"/>
      <c r="H141" s="43"/>
      <c r="I141" s="43"/>
      <c r="J141" s="43"/>
      <c r="K141" s="46"/>
      <c r="L141" s="45"/>
      <c r="M141" s="45"/>
      <c r="N141" s="43"/>
      <c r="O141" s="43"/>
      <c r="P141" s="43"/>
      <c r="Q141" s="43"/>
      <c r="R141" s="43"/>
      <c r="S141" s="43"/>
      <c r="T141" s="43"/>
      <c r="U141" s="43"/>
      <c r="V141" s="46"/>
      <c r="W141" s="46"/>
      <c r="Y141" s="403"/>
    </row>
    <row r="142" spans="2:25" s="152" customFormat="1" x14ac:dyDescent="0.2">
      <c r="B142" s="79"/>
      <c r="C142" s="72"/>
      <c r="D142" s="73"/>
      <c r="E142" s="72" t="s">
        <v>75</v>
      </c>
      <c r="F142" s="72"/>
      <c r="G142" s="77">
        <f t="shared" ref="G142:W142" si="44">SUBTOTAL(9,G143:G148)</f>
        <v>0</v>
      </c>
      <c r="H142" s="43">
        <f t="shared" si="44"/>
        <v>0</v>
      </c>
      <c r="I142" s="43">
        <f t="shared" si="44"/>
        <v>0</v>
      </c>
      <c r="J142" s="43">
        <f t="shared" si="44"/>
        <v>0</v>
      </c>
      <c r="K142" s="46">
        <f t="shared" si="44"/>
        <v>0</v>
      </c>
      <c r="L142" s="45">
        <f t="shared" si="44"/>
        <v>0</v>
      </c>
      <c r="M142" s="45">
        <f t="shared" si="44"/>
        <v>0</v>
      </c>
      <c r="N142" s="45">
        <f t="shared" si="44"/>
        <v>0</v>
      </c>
      <c r="O142" s="45">
        <f t="shared" si="44"/>
        <v>0</v>
      </c>
      <c r="P142" s="45">
        <f t="shared" si="44"/>
        <v>0</v>
      </c>
      <c r="Q142" s="45">
        <f t="shared" si="44"/>
        <v>0</v>
      </c>
      <c r="R142" s="45">
        <f t="shared" si="44"/>
        <v>0</v>
      </c>
      <c r="S142" s="45">
        <f t="shared" si="44"/>
        <v>0</v>
      </c>
      <c r="T142" s="45">
        <f t="shared" si="44"/>
        <v>0</v>
      </c>
      <c r="U142" s="45">
        <f t="shared" si="44"/>
        <v>0</v>
      </c>
      <c r="V142" s="46">
        <f t="shared" si="44"/>
        <v>0</v>
      </c>
      <c r="W142" s="46">
        <f t="shared" si="44"/>
        <v>0</v>
      </c>
      <c r="Y142" s="403"/>
    </row>
    <row r="143" spans="2:25" s="152" customFormat="1" outlineLevel="1" x14ac:dyDescent="0.2">
      <c r="B143" s="35"/>
      <c r="C143" s="72"/>
      <c r="D143" s="72"/>
      <c r="E143" s="34"/>
      <c r="F143" s="76" t="s">
        <v>76</v>
      </c>
      <c r="G143" s="382"/>
      <c r="H143" s="397"/>
      <c r="I143" s="398"/>
      <c r="J143" s="398"/>
      <c r="K143" s="401"/>
      <c r="L143" s="397"/>
      <c r="M143" s="398"/>
      <c r="N143" s="398"/>
      <c r="O143" s="398"/>
      <c r="P143" s="398"/>
      <c r="Q143" s="398"/>
      <c r="R143" s="398"/>
      <c r="S143" s="398"/>
      <c r="T143" s="398"/>
      <c r="U143" s="398"/>
      <c r="V143" s="401"/>
      <c r="W143" s="402"/>
      <c r="Y143" s="406"/>
    </row>
    <row r="144" spans="2:25" s="152" customFormat="1" outlineLevel="1" x14ac:dyDescent="0.2">
      <c r="B144" s="35"/>
      <c r="C144" s="72"/>
      <c r="D144" s="72"/>
      <c r="E144" s="34"/>
      <c r="F144" s="76" t="s">
        <v>77</v>
      </c>
      <c r="G144" s="382"/>
      <c r="H144" s="397"/>
      <c r="I144" s="398"/>
      <c r="J144" s="398"/>
      <c r="K144" s="401"/>
      <c r="L144" s="397"/>
      <c r="M144" s="398"/>
      <c r="N144" s="398"/>
      <c r="O144" s="398"/>
      <c r="P144" s="398"/>
      <c r="Q144" s="398"/>
      <c r="R144" s="398"/>
      <c r="S144" s="398"/>
      <c r="T144" s="398"/>
      <c r="U144" s="398"/>
      <c r="V144" s="401"/>
      <c r="W144" s="402"/>
      <c r="Y144" s="406"/>
    </row>
    <row r="145" spans="2:25" s="152" customFormat="1" outlineLevel="1" x14ac:dyDescent="0.2">
      <c r="B145" s="35"/>
      <c r="C145" s="72"/>
      <c r="D145" s="72"/>
      <c r="E145" s="34"/>
      <c r="F145" s="76" t="s">
        <v>78</v>
      </c>
      <c r="G145" s="382"/>
      <c r="H145" s="397"/>
      <c r="I145" s="398"/>
      <c r="J145" s="398"/>
      <c r="K145" s="401"/>
      <c r="L145" s="397"/>
      <c r="M145" s="398"/>
      <c r="N145" s="398"/>
      <c r="O145" s="398"/>
      <c r="P145" s="398"/>
      <c r="Q145" s="398"/>
      <c r="R145" s="398"/>
      <c r="S145" s="398"/>
      <c r="T145" s="398"/>
      <c r="U145" s="398"/>
      <c r="V145" s="401"/>
      <c r="W145" s="402"/>
      <c r="Y145" s="406"/>
    </row>
    <row r="146" spans="2:25" s="152" customFormat="1" outlineLevel="1" x14ac:dyDescent="0.2">
      <c r="B146" s="35"/>
      <c r="C146" s="34"/>
      <c r="D146" s="34"/>
      <c r="E146" s="34"/>
      <c r="F146" s="76" t="s">
        <v>79</v>
      </c>
      <c r="G146" s="382"/>
      <c r="H146" s="397"/>
      <c r="I146" s="398"/>
      <c r="J146" s="398"/>
      <c r="K146" s="401"/>
      <c r="L146" s="397"/>
      <c r="M146" s="398"/>
      <c r="N146" s="398"/>
      <c r="O146" s="398"/>
      <c r="P146" s="398"/>
      <c r="Q146" s="398"/>
      <c r="R146" s="398"/>
      <c r="S146" s="398"/>
      <c r="T146" s="398"/>
      <c r="U146" s="398"/>
      <c r="V146" s="401"/>
      <c r="W146" s="402"/>
      <c r="Y146" s="406"/>
    </row>
    <row r="147" spans="2:25" s="152" customFormat="1" outlineLevel="1" x14ac:dyDescent="0.2">
      <c r="B147" s="35"/>
      <c r="C147" s="34"/>
      <c r="D147" s="34"/>
      <c r="E147" s="34"/>
      <c r="F147" s="37" t="s">
        <v>80</v>
      </c>
      <c r="G147" s="382"/>
      <c r="H147" s="397"/>
      <c r="I147" s="398"/>
      <c r="J147" s="398"/>
      <c r="K147" s="401"/>
      <c r="L147" s="397"/>
      <c r="M147" s="398"/>
      <c r="N147" s="398"/>
      <c r="O147" s="398"/>
      <c r="P147" s="398"/>
      <c r="Q147" s="398"/>
      <c r="R147" s="398"/>
      <c r="S147" s="398"/>
      <c r="T147" s="398"/>
      <c r="U147" s="398"/>
      <c r="V147" s="401"/>
      <c r="W147" s="402"/>
      <c r="Y147" s="406"/>
    </row>
    <row r="148" spans="2:25" s="152" customFormat="1" outlineLevel="1" x14ac:dyDescent="0.2">
      <c r="B148" s="35"/>
      <c r="C148" s="34"/>
      <c r="D148" s="34"/>
      <c r="E148" s="34"/>
      <c r="F148" s="37" t="s">
        <v>323</v>
      </c>
      <c r="G148" s="382"/>
      <c r="H148" s="397"/>
      <c r="I148" s="398"/>
      <c r="J148" s="398"/>
      <c r="K148" s="401"/>
      <c r="L148" s="397"/>
      <c r="M148" s="398"/>
      <c r="N148" s="398"/>
      <c r="O148" s="398"/>
      <c r="P148" s="398"/>
      <c r="Q148" s="398"/>
      <c r="R148" s="398"/>
      <c r="S148" s="398"/>
      <c r="T148" s="398"/>
      <c r="U148" s="398"/>
      <c r="V148" s="401"/>
      <c r="W148" s="402"/>
      <c r="Y148" s="406"/>
    </row>
    <row r="149" spans="2:25" s="370" customFormat="1" x14ac:dyDescent="0.2">
      <c r="B149" s="514"/>
      <c r="C149" s="515"/>
      <c r="D149" s="515"/>
      <c r="E149" s="515" t="s">
        <v>81</v>
      </c>
      <c r="F149" s="516"/>
      <c r="G149" s="517">
        <f>SUBTOTAL(9,G150:G155)</f>
        <v>0</v>
      </c>
      <c r="H149" s="518">
        <f>SUBTOTAL(9,H150:H155)</f>
        <v>0</v>
      </c>
      <c r="I149" s="518">
        <f>SUBTOTAL(9,I150:I155)</f>
        <v>0</v>
      </c>
      <c r="J149" s="518">
        <f>SUBTOTAL(9,J150:J155)</f>
        <v>0</v>
      </c>
      <c r="K149" s="519">
        <f>SUBTOTAL(9,K150:K155)</f>
        <v>0</v>
      </c>
      <c r="L149" s="45">
        <f t="shared" ref="L149:W149" si="45">SUBTOTAL(9,L150:L155)</f>
        <v>0</v>
      </c>
      <c r="M149" s="45">
        <f t="shared" si="45"/>
        <v>0</v>
      </c>
      <c r="N149" s="45">
        <f t="shared" si="45"/>
        <v>0</v>
      </c>
      <c r="O149" s="45">
        <f t="shared" si="45"/>
        <v>0</v>
      </c>
      <c r="P149" s="45">
        <f t="shared" si="45"/>
        <v>0</v>
      </c>
      <c r="Q149" s="45">
        <f t="shared" si="45"/>
        <v>0</v>
      </c>
      <c r="R149" s="45">
        <f t="shared" si="45"/>
        <v>0</v>
      </c>
      <c r="S149" s="45">
        <f t="shared" si="45"/>
        <v>0</v>
      </c>
      <c r="T149" s="45">
        <f t="shared" si="45"/>
        <v>0</v>
      </c>
      <c r="U149" s="45">
        <f t="shared" si="45"/>
        <v>0</v>
      </c>
      <c r="V149" s="519">
        <f t="shared" si="45"/>
        <v>0</v>
      </c>
      <c r="W149" s="519">
        <f t="shared" si="45"/>
        <v>0</v>
      </c>
      <c r="Y149" s="520"/>
    </row>
    <row r="150" spans="2:25" s="370" customFormat="1" outlineLevel="1" x14ac:dyDescent="0.2">
      <c r="B150" s="514"/>
      <c r="C150" s="515"/>
      <c r="D150" s="515"/>
      <c r="E150" s="515"/>
      <c r="F150" s="521" t="s">
        <v>82</v>
      </c>
      <c r="G150" s="382"/>
      <c r="H150" s="397"/>
      <c r="I150" s="398"/>
      <c r="J150" s="398"/>
      <c r="K150" s="401"/>
      <c r="L150" s="397"/>
      <c r="M150" s="50"/>
      <c r="N150" s="50"/>
      <c r="O150" s="50"/>
      <c r="P150" s="50"/>
      <c r="Q150" s="50"/>
      <c r="R150" s="50"/>
      <c r="S150" s="50"/>
      <c r="T150" s="50"/>
      <c r="U150" s="50"/>
      <c r="V150" s="52"/>
      <c r="W150" s="52"/>
      <c r="Y150" s="404"/>
    </row>
    <row r="151" spans="2:25" s="370" customFormat="1" outlineLevel="1" x14ac:dyDescent="0.2">
      <c r="B151" s="514"/>
      <c r="C151" s="515"/>
      <c r="D151" s="515"/>
      <c r="E151" s="515"/>
      <c r="F151" s="521" t="s">
        <v>83</v>
      </c>
      <c r="G151" s="382"/>
      <c r="H151" s="397"/>
      <c r="I151" s="398"/>
      <c r="J151" s="398"/>
      <c r="K151" s="401"/>
      <c r="L151" s="500"/>
      <c r="M151" s="398"/>
      <c r="N151" s="50"/>
      <c r="O151" s="50"/>
      <c r="P151" s="50"/>
      <c r="Q151" s="50"/>
      <c r="R151" s="50"/>
      <c r="S151" s="50"/>
      <c r="T151" s="50"/>
      <c r="U151" s="50"/>
      <c r="V151" s="52"/>
      <c r="W151" s="52"/>
      <c r="Y151" s="404"/>
    </row>
    <row r="152" spans="2:25" s="370" customFormat="1" outlineLevel="1" x14ac:dyDescent="0.2">
      <c r="B152" s="514"/>
      <c r="C152" s="515"/>
      <c r="D152" s="515"/>
      <c r="E152" s="515"/>
      <c r="F152" s="521" t="s">
        <v>84</v>
      </c>
      <c r="G152" s="382"/>
      <c r="H152" s="397"/>
      <c r="I152" s="398"/>
      <c r="J152" s="398"/>
      <c r="K152" s="401"/>
      <c r="L152" s="397"/>
      <c r="M152" s="398"/>
      <c r="N152" s="398"/>
      <c r="O152" s="398"/>
      <c r="P152" s="50"/>
      <c r="Q152" s="50"/>
      <c r="R152" s="50"/>
      <c r="S152" s="50"/>
      <c r="T152" s="50"/>
      <c r="U152" s="50"/>
      <c r="V152" s="52"/>
      <c r="W152" s="52"/>
      <c r="Y152" s="404"/>
    </row>
    <row r="153" spans="2:25" s="370" customFormat="1" outlineLevel="1" x14ac:dyDescent="0.2">
      <c r="B153" s="514"/>
      <c r="C153" s="515"/>
      <c r="D153" s="515"/>
      <c r="E153" s="515"/>
      <c r="F153" s="521" t="s">
        <v>85</v>
      </c>
      <c r="G153" s="382"/>
      <c r="H153" s="397"/>
      <c r="I153" s="398"/>
      <c r="J153" s="398"/>
      <c r="K153" s="401"/>
      <c r="L153" s="397"/>
      <c r="M153" s="398"/>
      <c r="N153" s="398"/>
      <c r="O153" s="398"/>
      <c r="P153" s="398"/>
      <c r="Q153" s="398"/>
      <c r="R153" s="398"/>
      <c r="S153" s="398"/>
      <c r="T153" s="50"/>
      <c r="U153" s="50"/>
      <c r="V153" s="52"/>
      <c r="W153" s="52"/>
      <c r="Y153" s="404"/>
    </row>
    <row r="154" spans="2:25" s="370" customFormat="1" outlineLevel="1" x14ac:dyDescent="0.2">
      <c r="B154" s="514"/>
      <c r="C154" s="515"/>
      <c r="D154" s="515"/>
      <c r="E154" s="515"/>
      <c r="F154" s="521" t="s">
        <v>86</v>
      </c>
      <c r="G154" s="382"/>
      <c r="H154" s="397"/>
      <c r="I154" s="398"/>
      <c r="J154" s="398"/>
      <c r="K154" s="401"/>
      <c r="L154" s="397"/>
      <c r="M154" s="398"/>
      <c r="N154" s="398"/>
      <c r="O154" s="398"/>
      <c r="P154" s="398"/>
      <c r="Q154" s="398"/>
      <c r="R154" s="398"/>
      <c r="S154" s="398"/>
      <c r="T154" s="398"/>
      <c r="U154" s="398"/>
      <c r="V154" s="401"/>
      <c r="W154" s="402"/>
      <c r="Y154" s="404"/>
    </row>
    <row r="155" spans="2:25" s="370" customFormat="1" outlineLevel="1" x14ac:dyDescent="0.2">
      <c r="B155" s="514"/>
      <c r="C155" s="515"/>
      <c r="D155" s="515"/>
      <c r="E155" s="515"/>
      <c r="F155" s="521" t="s">
        <v>87</v>
      </c>
      <c r="G155" s="382"/>
      <c r="H155" s="397"/>
      <c r="I155" s="398"/>
      <c r="J155" s="398"/>
      <c r="K155" s="401"/>
      <c r="L155" s="397"/>
      <c r="M155" s="398"/>
      <c r="N155" s="398"/>
      <c r="O155" s="398"/>
      <c r="P155" s="398"/>
      <c r="Q155" s="398"/>
      <c r="R155" s="398"/>
      <c r="S155" s="398"/>
      <c r="T155" s="398"/>
      <c r="U155" s="398"/>
      <c r="V155" s="401"/>
      <c r="W155" s="402"/>
      <c r="Y155" s="404"/>
    </row>
    <row r="156" spans="2:25" s="370" customFormat="1" x14ac:dyDescent="0.2">
      <c r="B156" s="514"/>
      <c r="C156" s="515"/>
      <c r="D156" s="515"/>
      <c r="E156" s="515" t="s">
        <v>88</v>
      </c>
      <c r="F156" s="516"/>
      <c r="G156" s="517">
        <f t="shared" ref="G156:W156" si="46">SUBTOTAL(9,G157:G162)</f>
        <v>0</v>
      </c>
      <c r="H156" s="518">
        <f t="shared" si="46"/>
        <v>0</v>
      </c>
      <c r="I156" s="518">
        <f t="shared" si="46"/>
        <v>0</v>
      </c>
      <c r="J156" s="518">
        <f t="shared" si="46"/>
        <v>0</v>
      </c>
      <c r="K156" s="519">
        <f t="shared" si="46"/>
        <v>0</v>
      </c>
      <c r="L156" s="45">
        <f t="shared" si="46"/>
        <v>0</v>
      </c>
      <c r="M156" s="45">
        <f t="shared" si="46"/>
        <v>0</v>
      </c>
      <c r="N156" s="45">
        <f t="shared" si="46"/>
        <v>0</v>
      </c>
      <c r="O156" s="45">
        <f t="shared" si="46"/>
        <v>0</v>
      </c>
      <c r="P156" s="45">
        <f t="shared" si="46"/>
        <v>0</v>
      </c>
      <c r="Q156" s="45">
        <f t="shared" si="46"/>
        <v>0</v>
      </c>
      <c r="R156" s="45">
        <f t="shared" si="46"/>
        <v>0</v>
      </c>
      <c r="S156" s="45">
        <f t="shared" si="46"/>
        <v>0</v>
      </c>
      <c r="T156" s="45">
        <f t="shared" si="46"/>
        <v>0</v>
      </c>
      <c r="U156" s="45">
        <f t="shared" si="46"/>
        <v>0</v>
      </c>
      <c r="V156" s="519">
        <f t="shared" si="46"/>
        <v>0</v>
      </c>
      <c r="W156" s="519">
        <f t="shared" si="46"/>
        <v>0</v>
      </c>
      <c r="Y156" s="520"/>
    </row>
    <row r="157" spans="2:25" s="370" customFormat="1" outlineLevel="1" x14ac:dyDescent="0.2">
      <c r="B157" s="514"/>
      <c r="C157" s="515"/>
      <c r="D157" s="515"/>
      <c r="E157" s="515"/>
      <c r="F157" s="521" t="s">
        <v>89</v>
      </c>
      <c r="G157" s="382"/>
      <c r="H157" s="397"/>
      <c r="I157" s="398"/>
      <c r="J157" s="398"/>
      <c r="K157" s="401"/>
      <c r="L157" s="397"/>
      <c r="M157" s="50"/>
      <c r="N157" s="50"/>
      <c r="O157" s="50"/>
      <c r="P157" s="50"/>
      <c r="Q157" s="50"/>
      <c r="R157" s="50"/>
      <c r="S157" s="50"/>
      <c r="T157" s="50"/>
      <c r="U157" s="50"/>
      <c r="V157" s="52"/>
      <c r="W157" s="52"/>
      <c r="Y157" s="404"/>
    </row>
    <row r="158" spans="2:25" s="370" customFormat="1" outlineLevel="1" x14ac:dyDescent="0.2">
      <c r="B158" s="514"/>
      <c r="C158" s="515"/>
      <c r="D158" s="515"/>
      <c r="E158" s="515"/>
      <c r="F158" s="521" t="s">
        <v>90</v>
      </c>
      <c r="G158" s="382"/>
      <c r="H158" s="397"/>
      <c r="I158" s="398"/>
      <c r="J158" s="398"/>
      <c r="K158" s="401"/>
      <c r="L158" s="500"/>
      <c r="M158" s="398"/>
      <c r="N158" s="50"/>
      <c r="O158" s="50"/>
      <c r="P158" s="50"/>
      <c r="Q158" s="50"/>
      <c r="R158" s="50"/>
      <c r="S158" s="50"/>
      <c r="T158" s="50"/>
      <c r="U158" s="50"/>
      <c r="V158" s="52"/>
      <c r="W158" s="52"/>
      <c r="Y158" s="404"/>
    </row>
    <row r="159" spans="2:25" s="370" customFormat="1" outlineLevel="1" x14ac:dyDescent="0.2">
      <c r="B159" s="514"/>
      <c r="C159" s="515"/>
      <c r="D159" s="515"/>
      <c r="E159" s="515"/>
      <c r="F159" s="521" t="s">
        <v>91</v>
      </c>
      <c r="G159" s="382"/>
      <c r="H159" s="397"/>
      <c r="I159" s="398"/>
      <c r="J159" s="398"/>
      <c r="K159" s="401"/>
      <c r="L159" s="397"/>
      <c r="M159" s="398"/>
      <c r="N159" s="398"/>
      <c r="O159" s="398"/>
      <c r="P159" s="50"/>
      <c r="Q159" s="50"/>
      <c r="R159" s="50"/>
      <c r="S159" s="50"/>
      <c r="T159" s="50"/>
      <c r="U159" s="50"/>
      <c r="V159" s="52"/>
      <c r="W159" s="52"/>
      <c r="Y159" s="404"/>
    </row>
    <row r="160" spans="2:25" s="370" customFormat="1" outlineLevel="1" x14ac:dyDescent="0.2">
      <c r="B160" s="514"/>
      <c r="C160" s="515"/>
      <c r="D160" s="515"/>
      <c r="E160" s="515"/>
      <c r="F160" s="521" t="s">
        <v>92</v>
      </c>
      <c r="G160" s="382"/>
      <c r="H160" s="397"/>
      <c r="I160" s="398"/>
      <c r="J160" s="398"/>
      <c r="K160" s="401"/>
      <c r="L160" s="397"/>
      <c r="M160" s="398"/>
      <c r="N160" s="398"/>
      <c r="O160" s="398"/>
      <c r="P160" s="398"/>
      <c r="Q160" s="398"/>
      <c r="R160" s="398"/>
      <c r="S160" s="398"/>
      <c r="T160" s="50"/>
      <c r="U160" s="50"/>
      <c r="V160" s="52"/>
      <c r="W160" s="52"/>
      <c r="Y160" s="404"/>
    </row>
    <row r="161" spans="2:25" s="370" customFormat="1" outlineLevel="1" x14ac:dyDescent="0.2">
      <c r="B161" s="514"/>
      <c r="C161" s="515"/>
      <c r="D161" s="515"/>
      <c r="E161" s="515"/>
      <c r="F161" s="521" t="s">
        <v>93</v>
      </c>
      <c r="G161" s="382"/>
      <c r="H161" s="397"/>
      <c r="I161" s="398"/>
      <c r="J161" s="398"/>
      <c r="K161" s="401"/>
      <c r="L161" s="397"/>
      <c r="M161" s="398"/>
      <c r="N161" s="398"/>
      <c r="O161" s="398"/>
      <c r="P161" s="398"/>
      <c r="Q161" s="398"/>
      <c r="R161" s="398"/>
      <c r="S161" s="398"/>
      <c r="T161" s="398"/>
      <c r="U161" s="398"/>
      <c r="V161" s="401"/>
      <c r="W161" s="402"/>
      <c r="Y161" s="404"/>
    </row>
    <row r="162" spans="2:25" s="370" customFormat="1" outlineLevel="1" x14ac:dyDescent="0.2">
      <c r="B162" s="514"/>
      <c r="C162" s="515"/>
      <c r="D162" s="515"/>
      <c r="E162" s="515"/>
      <c r="F162" s="521" t="s">
        <v>94</v>
      </c>
      <c r="G162" s="382"/>
      <c r="H162" s="397"/>
      <c r="I162" s="398"/>
      <c r="J162" s="398"/>
      <c r="K162" s="401"/>
      <c r="L162" s="397"/>
      <c r="M162" s="398"/>
      <c r="N162" s="398"/>
      <c r="O162" s="398"/>
      <c r="P162" s="398"/>
      <c r="Q162" s="398"/>
      <c r="R162" s="398"/>
      <c r="S162" s="398"/>
      <c r="T162" s="398"/>
      <c r="U162" s="398"/>
      <c r="V162" s="401"/>
      <c r="W162" s="402"/>
      <c r="Y162" s="404"/>
    </row>
    <row r="163" spans="2:25" s="370" customFormat="1" x14ac:dyDescent="0.2">
      <c r="B163" s="514"/>
      <c r="C163" s="515"/>
      <c r="D163" s="515"/>
      <c r="E163" s="515" t="s">
        <v>95</v>
      </c>
      <c r="F163" s="516"/>
      <c r="G163" s="517">
        <f t="shared" ref="G163:W163" si="47">SUBTOTAL(9,G164:G169)</f>
        <v>0</v>
      </c>
      <c r="H163" s="518">
        <f t="shared" si="47"/>
        <v>0</v>
      </c>
      <c r="I163" s="518">
        <f t="shared" si="47"/>
        <v>0</v>
      </c>
      <c r="J163" s="518">
        <f t="shared" si="47"/>
        <v>0</v>
      </c>
      <c r="K163" s="519">
        <f t="shared" si="47"/>
        <v>0</v>
      </c>
      <c r="L163" s="45">
        <f t="shared" si="47"/>
        <v>0</v>
      </c>
      <c r="M163" s="45">
        <f t="shared" si="47"/>
        <v>0</v>
      </c>
      <c r="N163" s="45">
        <f t="shared" si="47"/>
        <v>0</v>
      </c>
      <c r="O163" s="45">
        <f t="shared" si="47"/>
        <v>0</v>
      </c>
      <c r="P163" s="45">
        <f t="shared" si="47"/>
        <v>0</v>
      </c>
      <c r="Q163" s="45">
        <f t="shared" si="47"/>
        <v>0</v>
      </c>
      <c r="R163" s="45">
        <f t="shared" si="47"/>
        <v>0</v>
      </c>
      <c r="S163" s="45">
        <f t="shared" si="47"/>
        <v>0</v>
      </c>
      <c r="T163" s="45">
        <f t="shared" si="47"/>
        <v>0</v>
      </c>
      <c r="U163" s="45">
        <f t="shared" si="47"/>
        <v>0</v>
      </c>
      <c r="V163" s="519">
        <f t="shared" si="47"/>
        <v>0</v>
      </c>
      <c r="W163" s="519">
        <f t="shared" si="47"/>
        <v>0</v>
      </c>
      <c r="Y163" s="520"/>
    </row>
    <row r="164" spans="2:25" s="370" customFormat="1" outlineLevel="1" x14ac:dyDescent="0.2">
      <c r="B164" s="514"/>
      <c r="C164" s="515"/>
      <c r="D164" s="515"/>
      <c r="E164" s="515"/>
      <c r="F164" s="521" t="s">
        <v>96</v>
      </c>
      <c r="G164" s="382"/>
      <c r="H164" s="397"/>
      <c r="I164" s="398"/>
      <c r="J164" s="398"/>
      <c r="K164" s="401"/>
      <c r="L164" s="397"/>
      <c r="M164" s="50"/>
      <c r="N164" s="50"/>
      <c r="O164" s="50"/>
      <c r="P164" s="50"/>
      <c r="Q164" s="50"/>
      <c r="R164" s="50"/>
      <c r="S164" s="50"/>
      <c r="T164" s="50"/>
      <c r="U164" s="50"/>
      <c r="V164" s="52"/>
      <c r="W164" s="52"/>
      <c r="Y164" s="404"/>
    </row>
    <row r="165" spans="2:25" s="370" customFormat="1" outlineLevel="1" x14ac:dyDescent="0.2">
      <c r="B165" s="514"/>
      <c r="C165" s="515"/>
      <c r="D165" s="515"/>
      <c r="E165" s="515"/>
      <c r="F165" s="521" t="s">
        <v>97</v>
      </c>
      <c r="G165" s="382"/>
      <c r="H165" s="397"/>
      <c r="I165" s="398"/>
      <c r="J165" s="398"/>
      <c r="K165" s="401"/>
      <c r="L165" s="500"/>
      <c r="M165" s="398"/>
      <c r="N165" s="50"/>
      <c r="O165" s="50"/>
      <c r="P165" s="50"/>
      <c r="Q165" s="50"/>
      <c r="R165" s="50"/>
      <c r="S165" s="50"/>
      <c r="T165" s="50"/>
      <c r="U165" s="50"/>
      <c r="V165" s="52"/>
      <c r="W165" s="52"/>
      <c r="Y165" s="404"/>
    </row>
    <row r="166" spans="2:25" s="370" customFormat="1" outlineLevel="1" x14ac:dyDescent="0.2">
      <c r="B166" s="514"/>
      <c r="C166" s="515"/>
      <c r="D166" s="515"/>
      <c r="E166" s="515"/>
      <c r="F166" s="521" t="s">
        <v>98</v>
      </c>
      <c r="G166" s="382"/>
      <c r="H166" s="397"/>
      <c r="I166" s="398"/>
      <c r="J166" s="398"/>
      <c r="K166" s="401"/>
      <c r="L166" s="397"/>
      <c r="M166" s="398"/>
      <c r="N166" s="398"/>
      <c r="O166" s="398"/>
      <c r="P166" s="50"/>
      <c r="Q166" s="50"/>
      <c r="R166" s="50"/>
      <c r="S166" s="50"/>
      <c r="T166" s="50"/>
      <c r="U166" s="50"/>
      <c r="V166" s="52"/>
      <c r="W166" s="52"/>
      <c r="Y166" s="404"/>
    </row>
    <row r="167" spans="2:25" s="370" customFormat="1" outlineLevel="1" x14ac:dyDescent="0.2">
      <c r="B167" s="514"/>
      <c r="C167" s="515"/>
      <c r="D167" s="515"/>
      <c r="E167" s="515"/>
      <c r="F167" s="521" t="s">
        <v>99</v>
      </c>
      <c r="G167" s="382"/>
      <c r="H167" s="397"/>
      <c r="I167" s="398"/>
      <c r="J167" s="398"/>
      <c r="K167" s="401"/>
      <c r="L167" s="397"/>
      <c r="M167" s="398"/>
      <c r="N167" s="398"/>
      <c r="O167" s="398"/>
      <c r="P167" s="398"/>
      <c r="Q167" s="398"/>
      <c r="R167" s="398"/>
      <c r="S167" s="398"/>
      <c r="T167" s="50"/>
      <c r="U167" s="50"/>
      <c r="V167" s="52"/>
      <c r="W167" s="52"/>
      <c r="Y167" s="404"/>
    </row>
    <row r="168" spans="2:25" s="370" customFormat="1" outlineLevel="1" x14ac:dyDescent="0.2">
      <c r="B168" s="514"/>
      <c r="C168" s="515"/>
      <c r="D168" s="515"/>
      <c r="E168" s="515"/>
      <c r="F168" s="521" t="s">
        <v>100</v>
      </c>
      <c r="G168" s="382"/>
      <c r="H168" s="397"/>
      <c r="I168" s="398"/>
      <c r="J168" s="398"/>
      <c r="K168" s="401"/>
      <c r="L168" s="397"/>
      <c r="M168" s="398"/>
      <c r="N168" s="398"/>
      <c r="O168" s="398"/>
      <c r="P168" s="398"/>
      <c r="Q168" s="398"/>
      <c r="R168" s="398"/>
      <c r="S168" s="398"/>
      <c r="T168" s="398"/>
      <c r="U168" s="398"/>
      <c r="V168" s="401"/>
      <c r="W168" s="402"/>
      <c r="Y168" s="404"/>
    </row>
    <row r="169" spans="2:25" s="370" customFormat="1" outlineLevel="1" x14ac:dyDescent="0.2">
      <c r="B169" s="514"/>
      <c r="C169" s="515"/>
      <c r="D169" s="515"/>
      <c r="E169" s="515"/>
      <c r="F169" s="521" t="s">
        <v>101</v>
      </c>
      <c r="G169" s="382"/>
      <c r="H169" s="397"/>
      <c r="I169" s="398"/>
      <c r="J169" s="398"/>
      <c r="K169" s="401"/>
      <c r="L169" s="397"/>
      <c r="M169" s="398"/>
      <c r="N169" s="398"/>
      <c r="O169" s="398"/>
      <c r="P169" s="398"/>
      <c r="Q169" s="398"/>
      <c r="R169" s="398"/>
      <c r="S169" s="398"/>
      <c r="T169" s="398"/>
      <c r="U169" s="398"/>
      <c r="V169" s="401"/>
      <c r="W169" s="402"/>
      <c r="Y169" s="404"/>
    </row>
    <row r="170" spans="2:25" s="370" customFormat="1" x14ac:dyDescent="0.2">
      <c r="B170" s="514"/>
      <c r="C170" s="515"/>
      <c r="D170" s="515"/>
      <c r="E170" s="515" t="s">
        <v>102</v>
      </c>
      <c r="F170" s="516"/>
      <c r="G170" s="517">
        <f t="shared" ref="G170:W170" si="48">SUBTOTAL(9,G171:G176)</f>
        <v>0</v>
      </c>
      <c r="H170" s="518">
        <f t="shared" si="48"/>
        <v>0</v>
      </c>
      <c r="I170" s="518">
        <f t="shared" si="48"/>
        <v>0</v>
      </c>
      <c r="J170" s="518">
        <f t="shared" si="48"/>
        <v>0</v>
      </c>
      <c r="K170" s="519">
        <f t="shared" si="48"/>
        <v>0</v>
      </c>
      <c r="L170" s="45">
        <f t="shared" si="48"/>
        <v>0</v>
      </c>
      <c r="M170" s="45">
        <f t="shared" si="48"/>
        <v>0</v>
      </c>
      <c r="N170" s="45">
        <f t="shared" si="48"/>
        <v>0</v>
      </c>
      <c r="O170" s="45">
        <f t="shared" si="48"/>
        <v>0</v>
      </c>
      <c r="P170" s="45">
        <f t="shared" si="48"/>
        <v>0</v>
      </c>
      <c r="Q170" s="45">
        <f t="shared" si="48"/>
        <v>0</v>
      </c>
      <c r="R170" s="45">
        <f t="shared" si="48"/>
        <v>0</v>
      </c>
      <c r="S170" s="45">
        <f t="shared" si="48"/>
        <v>0</v>
      </c>
      <c r="T170" s="45">
        <f t="shared" si="48"/>
        <v>0</v>
      </c>
      <c r="U170" s="45">
        <f t="shared" si="48"/>
        <v>0</v>
      </c>
      <c r="V170" s="519">
        <f t="shared" si="48"/>
        <v>0</v>
      </c>
      <c r="W170" s="519">
        <f t="shared" si="48"/>
        <v>0</v>
      </c>
      <c r="Y170" s="520"/>
    </row>
    <row r="171" spans="2:25" s="370" customFormat="1" outlineLevel="1" x14ac:dyDescent="0.2">
      <c r="B171" s="514"/>
      <c r="C171" s="515"/>
      <c r="D171" s="515"/>
      <c r="E171" s="515"/>
      <c r="F171" s="521" t="s">
        <v>103</v>
      </c>
      <c r="G171" s="382"/>
      <c r="H171" s="397"/>
      <c r="I171" s="398"/>
      <c r="J171" s="398"/>
      <c r="K171" s="401"/>
      <c r="L171" s="397"/>
      <c r="M171" s="50"/>
      <c r="N171" s="50"/>
      <c r="O171" s="50"/>
      <c r="P171" s="50"/>
      <c r="Q171" s="50"/>
      <c r="R171" s="50"/>
      <c r="S171" s="50"/>
      <c r="T171" s="50"/>
      <c r="U171" s="50"/>
      <c r="V171" s="52"/>
      <c r="W171" s="52"/>
      <c r="Y171" s="404"/>
    </row>
    <row r="172" spans="2:25" s="370" customFormat="1" outlineLevel="1" x14ac:dyDescent="0.2">
      <c r="B172" s="514"/>
      <c r="C172" s="515"/>
      <c r="D172" s="515"/>
      <c r="E172" s="515"/>
      <c r="F172" s="521" t="s">
        <v>104</v>
      </c>
      <c r="G172" s="382"/>
      <c r="H172" s="397"/>
      <c r="I172" s="398"/>
      <c r="J172" s="398"/>
      <c r="K172" s="401"/>
      <c r="L172" s="500"/>
      <c r="M172" s="398"/>
      <c r="N172" s="50"/>
      <c r="O172" s="50"/>
      <c r="P172" s="50"/>
      <c r="Q172" s="50"/>
      <c r="R172" s="50"/>
      <c r="S172" s="50"/>
      <c r="T172" s="50"/>
      <c r="U172" s="50"/>
      <c r="V172" s="52"/>
      <c r="W172" s="52"/>
      <c r="Y172" s="404"/>
    </row>
    <row r="173" spans="2:25" s="370" customFormat="1" outlineLevel="1" x14ac:dyDescent="0.2">
      <c r="B173" s="514"/>
      <c r="C173" s="515"/>
      <c r="D173" s="515"/>
      <c r="E173" s="515"/>
      <c r="F173" s="521" t="s">
        <v>105</v>
      </c>
      <c r="G173" s="382"/>
      <c r="H173" s="397"/>
      <c r="I173" s="398"/>
      <c r="J173" s="398"/>
      <c r="K173" s="401"/>
      <c r="L173" s="397"/>
      <c r="M173" s="398"/>
      <c r="N173" s="398"/>
      <c r="O173" s="398"/>
      <c r="P173" s="50"/>
      <c r="Q173" s="50"/>
      <c r="R173" s="50"/>
      <c r="S173" s="50"/>
      <c r="T173" s="50"/>
      <c r="U173" s="50"/>
      <c r="V173" s="52"/>
      <c r="W173" s="52"/>
      <c r="Y173" s="404"/>
    </row>
    <row r="174" spans="2:25" s="370" customFormat="1" outlineLevel="1" x14ac:dyDescent="0.2">
      <c r="B174" s="514"/>
      <c r="C174" s="515"/>
      <c r="D174" s="515"/>
      <c r="E174" s="515"/>
      <c r="F174" s="521" t="s">
        <v>106</v>
      </c>
      <c r="G174" s="382"/>
      <c r="H174" s="397"/>
      <c r="I174" s="398"/>
      <c r="J174" s="398"/>
      <c r="K174" s="401"/>
      <c r="L174" s="397"/>
      <c r="M174" s="398"/>
      <c r="N174" s="398"/>
      <c r="O174" s="398"/>
      <c r="P174" s="398"/>
      <c r="Q174" s="398"/>
      <c r="R174" s="398"/>
      <c r="S174" s="398"/>
      <c r="T174" s="50"/>
      <c r="U174" s="50"/>
      <c r="V174" s="52"/>
      <c r="W174" s="52"/>
      <c r="Y174" s="404"/>
    </row>
    <row r="175" spans="2:25" s="370" customFormat="1" outlineLevel="1" x14ac:dyDescent="0.2">
      <c r="B175" s="514"/>
      <c r="C175" s="515"/>
      <c r="D175" s="515"/>
      <c r="E175" s="515"/>
      <c r="F175" s="521" t="s">
        <v>107</v>
      </c>
      <c r="G175" s="382"/>
      <c r="H175" s="397"/>
      <c r="I175" s="398"/>
      <c r="J175" s="398"/>
      <c r="K175" s="401"/>
      <c r="L175" s="397"/>
      <c r="M175" s="398"/>
      <c r="N175" s="398"/>
      <c r="O175" s="398"/>
      <c r="P175" s="398"/>
      <c r="Q175" s="398"/>
      <c r="R175" s="398"/>
      <c r="S175" s="398"/>
      <c r="T175" s="398"/>
      <c r="U175" s="398"/>
      <c r="V175" s="401"/>
      <c r="W175" s="402"/>
      <c r="Y175" s="404"/>
    </row>
    <row r="176" spans="2:25" s="370" customFormat="1" outlineLevel="1" x14ac:dyDescent="0.2">
      <c r="B176" s="514"/>
      <c r="C176" s="515"/>
      <c r="D176" s="515"/>
      <c r="E176" s="515"/>
      <c r="F176" s="521" t="s">
        <v>108</v>
      </c>
      <c r="G176" s="382"/>
      <c r="H176" s="397"/>
      <c r="I176" s="398"/>
      <c r="J176" s="398"/>
      <c r="K176" s="401"/>
      <c r="L176" s="397"/>
      <c r="M176" s="398"/>
      <c r="N176" s="398"/>
      <c r="O176" s="398"/>
      <c r="P176" s="398"/>
      <c r="Q176" s="398"/>
      <c r="R176" s="398"/>
      <c r="S176" s="398"/>
      <c r="T176" s="398"/>
      <c r="U176" s="398"/>
      <c r="V176" s="401"/>
      <c r="W176" s="402"/>
      <c r="Y176" s="404"/>
    </row>
    <row r="177" spans="2:25" s="370" customFormat="1" x14ac:dyDescent="0.2">
      <c r="B177" s="514"/>
      <c r="C177" s="515"/>
      <c r="D177" s="515"/>
      <c r="E177" s="515" t="s">
        <v>109</v>
      </c>
      <c r="F177" s="516"/>
      <c r="G177" s="517">
        <f t="shared" ref="G177:W177" si="49">SUBTOTAL(9,G178:G183)</f>
        <v>0</v>
      </c>
      <c r="H177" s="518">
        <f t="shared" si="49"/>
        <v>0</v>
      </c>
      <c r="I177" s="518">
        <f t="shared" si="49"/>
        <v>0</v>
      </c>
      <c r="J177" s="518">
        <f t="shared" si="49"/>
        <v>0</v>
      </c>
      <c r="K177" s="519">
        <f t="shared" si="49"/>
        <v>0</v>
      </c>
      <c r="L177" s="45">
        <f t="shared" si="49"/>
        <v>0</v>
      </c>
      <c r="M177" s="45">
        <f t="shared" si="49"/>
        <v>0</v>
      </c>
      <c r="N177" s="45">
        <f t="shared" si="49"/>
        <v>0</v>
      </c>
      <c r="O177" s="45">
        <f t="shared" si="49"/>
        <v>0</v>
      </c>
      <c r="P177" s="45">
        <f t="shared" si="49"/>
        <v>0</v>
      </c>
      <c r="Q177" s="45">
        <f t="shared" si="49"/>
        <v>0</v>
      </c>
      <c r="R177" s="45">
        <f t="shared" si="49"/>
        <v>0</v>
      </c>
      <c r="S177" s="45">
        <f t="shared" si="49"/>
        <v>0</v>
      </c>
      <c r="T177" s="45">
        <f t="shared" si="49"/>
        <v>0</v>
      </c>
      <c r="U177" s="45">
        <f t="shared" si="49"/>
        <v>0</v>
      </c>
      <c r="V177" s="519">
        <f t="shared" si="49"/>
        <v>0</v>
      </c>
      <c r="W177" s="519">
        <f t="shared" si="49"/>
        <v>0</v>
      </c>
      <c r="Y177" s="520"/>
    </row>
    <row r="178" spans="2:25" s="370" customFormat="1" outlineLevel="1" x14ac:dyDescent="0.2">
      <c r="B178" s="514"/>
      <c r="C178" s="515"/>
      <c r="D178" s="515"/>
      <c r="E178" s="515"/>
      <c r="F178" s="521" t="s">
        <v>110</v>
      </c>
      <c r="G178" s="382"/>
      <c r="H178" s="397"/>
      <c r="I178" s="398"/>
      <c r="J178" s="398"/>
      <c r="K178" s="401"/>
      <c r="L178" s="397"/>
      <c r="M178" s="50"/>
      <c r="N178" s="50"/>
      <c r="O178" s="50"/>
      <c r="P178" s="50"/>
      <c r="Q178" s="50"/>
      <c r="R178" s="50"/>
      <c r="S178" s="50"/>
      <c r="T178" s="50"/>
      <c r="U178" s="50"/>
      <c r="V178" s="52"/>
      <c r="W178" s="52"/>
      <c r="Y178" s="404"/>
    </row>
    <row r="179" spans="2:25" s="370" customFormat="1" outlineLevel="1" x14ac:dyDescent="0.2">
      <c r="B179" s="514"/>
      <c r="C179" s="515"/>
      <c r="D179" s="515"/>
      <c r="E179" s="515"/>
      <c r="F179" s="521" t="s">
        <v>111</v>
      </c>
      <c r="G179" s="382"/>
      <c r="H179" s="397"/>
      <c r="I179" s="398"/>
      <c r="J179" s="398"/>
      <c r="K179" s="401"/>
      <c r="L179" s="500"/>
      <c r="M179" s="398"/>
      <c r="N179" s="50"/>
      <c r="O179" s="50"/>
      <c r="P179" s="50"/>
      <c r="Q179" s="50"/>
      <c r="R179" s="50"/>
      <c r="S179" s="50"/>
      <c r="T179" s="50"/>
      <c r="U179" s="50"/>
      <c r="V179" s="52"/>
      <c r="W179" s="52"/>
      <c r="Y179" s="404"/>
    </row>
    <row r="180" spans="2:25" s="370" customFormat="1" outlineLevel="1" x14ac:dyDescent="0.2">
      <c r="B180" s="514"/>
      <c r="C180" s="515"/>
      <c r="D180" s="515"/>
      <c r="E180" s="515"/>
      <c r="F180" s="521" t="s">
        <v>112</v>
      </c>
      <c r="G180" s="382"/>
      <c r="H180" s="397"/>
      <c r="I180" s="398"/>
      <c r="J180" s="398"/>
      <c r="K180" s="401"/>
      <c r="L180" s="397"/>
      <c r="M180" s="398"/>
      <c r="N180" s="398"/>
      <c r="O180" s="398"/>
      <c r="P180" s="50"/>
      <c r="Q180" s="50"/>
      <c r="R180" s="50"/>
      <c r="S180" s="50"/>
      <c r="T180" s="50"/>
      <c r="U180" s="50"/>
      <c r="V180" s="52"/>
      <c r="W180" s="52"/>
      <c r="Y180" s="404"/>
    </row>
    <row r="181" spans="2:25" s="370" customFormat="1" outlineLevel="1" x14ac:dyDescent="0.2">
      <c r="B181" s="514"/>
      <c r="C181" s="515"/>
      <c r="D181" s="515"/>
      <c r="E181" s="515"/>
      <c r="F181" s="521" t="s">
        <v>113</v>
      </c>
      <c r="G181" s="382"/>
      <c r="H181" s="397"/>
      <c r="I181" s="398"/>
      <c r="J181" s="398"/>
      <c r="K181" s="401"/>
      <c r="L181" s="397"/>
      <c r="M181" s="398"/>
      <c r="N181" s="398"/>
      <c r="O181" s="398"/>
      <c r="P181" s="398"/>
      <c r="Q181" s="398"/>
      <c r="R181" s="398"/>
      <c r="S181" s="398"/>
      <c r="T181" s="50"/>
      <c r="U181" s="50"/>
      <c r="V181" s="52"/>
      <c r="W181" s="52"/>
      <c r="Y181" s="404"/>
    </row>
    <row r="182" spans="2:25" s="370" customFormat="1" outlineLevel="1" x14ac:dyDescent="0.2">
      <c r="B182" s="514"/>
      <c r="C182" s="515"/>
      <c r="D182" s="515"/>
      <c r="E182" s="515"/>
      <c r="F182" s="521" t="s">
        <v>114</v>
      </c>
      <c r="G182" s="382"/>
      <c r="H182" s="397"/>
      <c r="I182" s="398"/>
      <c r="J182" s="398"/>
      <c r="K182" s="401"/>
      <c r="L182" s="397"/>
      <c r="M182" s="398"/>
      <c r="N182" s="398"/>
      <c r="O182" s="398"/>
      <c r="P182" s="398"/>
      <c r="Q182" s="398"/>
      <c r="R182" s="398"/>
      <c r="S182" s="398"/>
      <c r="T182" s="398"/>
      <c r="U182" s="398"/>
      <c r="V182" s="401"/>
      <c r="W182" s="402"/>
      <c r="Y182" s="404"/>
    </row>
    <row r="183" spans="2:25" s="370" customFormat="1" outlineLevel="1" x14ac:dyDescent="0.2">
      <c r="B183" s="514"/>
      <c r="C183" s="515"/>
      <c r="D183" s="515"/>
      <c r="E183" s="515"/>
      <c r="F183" s="521" t="s">
        <v>115</v>
      </c>
      <c r="G183" s="382"/>
      <c r="H183" s="397"/>
      <c r="I183" s="398"/>
      <c r="J183" s="398"/>
      <c r="K183" s="401"/>
      <c r="L183" s="397"/>
      <c r="M183" s="398"/>
      <c r="N183" s="398"/>
      <c r="O183" s="398"/>
      <c r="P183" s="398"/>
      <c r="Q183" s="398"/>
      <c r="R183" s="398"/>
      <c r="S183" s="398"/>
      <c r="T183" s="398"/>
      <c r="U183" s="398"/>
      <c r="V183" s="401"/>
      <c r="W183" s="402"/>
      <c r="Y183" s="404"/>
    </row>
    <row r="184" spans="2:25" s="370" customFormat="1" x14ac:dyDescent="0.2">
      <c r="B184" s="514"/>
      <c r="C184" s="515"/>
      <c r="D184" s="515"/>
      <c r="E184" s="515" t="s">
        <v>318</v>
      </c>
      <c r="F184" s="516"/>
      <c r="G184" s="517">
        <f t="shared" ref="G184:W184" si="50">SUBTOTAL(9,G185:G190)</f>
        <v>0</v>
      </c>
      <c r="H184" s="518">
        <f t="shared" si="50"/>
        <v>0</v>
      </c>
      <c r="I184" s="518">
        <f t="shared" si="50"/>
        <v>0</v>
      </c>
      <c r="J184" s="518">
        <f t="shared" si="50"/>
        <v>0</v>
      </c>
      <c r="K184" s="519">
        <f t="shared" si="50"/>
        <v>0</v>
      </c>
      <c r="L184" s="45">
        <f t="shared" si="50"/>
        <v>0</v>
      </c>
      <c r="M184" s="45">
        <f t="shared" si="50"/>
        <v>0</v>
      </c>
      <c r="N184" s="45">
        <f t="shared" si="50"/>
        <v>0</v>
      </c>
      <c r="O184" s="45">
        <f t="shared" si="50"/>
        <v>0</v>
      </c>
      <c r="P184" s="45">
        <f t="shared" si="50"/>
        <v>0</v>
      </c>
      <c r="Q184" s="45">
        <f t="shared" si="50"/>
        <v>0</v>
      </c>
      <c r="R184" s="45">
        <f t="shared" si="50"/>
        <v>0</v>
      </c>
      <c r="S184" s="45">
        <f t="shared" si="50"/>
        <v>0</v>
      </c>
      <c r="T184" s="45">
        <f t="shared" si="50"/>
        <v>0</v>
      </c>
      <c r="U184" s="45">
        <f t="shared" si="50"/>
        <v>0</v>
      </c>
      <c r="V184" s="519">
        <f t="shared" si="50"/>
        <v>0</v>
      </c>
      <c r="W184" s="519">
        <f t="shared" si="50"/>
        <v>0</v>
      </c>
      <c r="Y184" s="520"/>
    </row>
    <row r="185" spans="2:25" s="370" customFormat="1" outlineLevel="1" x14ac:dyDescent="0.2">
      <c r="B185" s="514"/>
      <c r="C185" s="515"/>
      <c r="D185" s="515"/>
      <c r="E185" s="522"/>
      <c r="F185" s="523" t="s">
        <v>435</v>
      </c>
      <c r="G185" s="382"/>
      <c r="H185" s="397"/>
      <c r="I185" s="398"/>
      <c r="J185" s="398"/>
      <c r="K185" s="401"/>
      <c r="L185" s="397"/>
      <c r="M185" s="50"/>
      <c r="N185" s="50"/>
      <c r="O185" s="50"/>
      <c r="P185" s="50"/>
      <c r="Q185" s="50"/>
      <c r="R185" s="50"/>
      <c r="S185" s="50"/>
      <c r="T185" s="50"/>
      <c r="U185" s="50"/>
      <c r="V185" s="52"/>
      <c r="W185" s="52"/>
      <c r="Y185" s="404"/>
    </row>
    <row r="186" spans="2:25" s="370" customFormat="1" outlineLevel="1" x14ac:dyDescent="0.2">
      <c r="B186" s="514"/>
      <c r="C186" s="515"/>
      <c r="D186" s="515"/>
      <c r="E186" s="522"/>
      <c r="F186" s="523" t="s">
        <v>436</v>
      </c>
      <c r="G186" s="382"/>
      <c r="H186" s="397"/>
      <c r="I186" s="398"/>
      <c r="J186" s="398"/>
      <c r="K186" s="401"/>
      <c r="L186" s="500"/>
      <c r="M186" s="398"/>
      <c r="N186" s="50"/>
      <c r="O186" s="50"/>
      <c r="P186" s="50"/>
      <c r="Q186" s="50"/>
      <c r="R186" s="50"/>
      <c r="S186" s="50"/>
      <c r="T186" s="50"/>
      <c r="U186" s="50"/>
      <c r="V186" s="52"/>
      <c r="W186" s="52"/>
      <c r="Y186" s="404"/>
    </row>
    <row r="187" spans="2:25" s="370" customFormat="1" outlineLevel="1" x14ac:dyDescent="0.2">
      <c r="B187" s="514"/>
      <c r="C187" s="515"/>
      <c r="D187" s="515"/>
      <c r="E187" s="522"/>
      <c r="F187" s="523" t="s">
        <v>437</v>
      </c>
      <c r="G187" s="382"/>
      <c r="H187" s="397"/>
      <c r="I187" s="398"/>
      <c r="J187" s="398"/>
      <c r="K187" s="401"/>
      <c r="L187" s="397"/>
      <c r="M187" s="398"/>
      <c r="N187" s="398"/>
      <c r="O187" s="398"/>
      <c r="P187" s="50"/>
      <c r="Q187" s="50"/>
      <c r="R187" s="50"/>
      <c r="S187" s="50"/>
      <c r="T187" s="50"/>
      <c r="U187" s="50"/>
      <c r="V187" s="52"/>
      <c r="W187" s="52"/>
      <c r="Y187" s="404"/>
    </row>
    <row r="188" spans="2:25" s="370" customFormat="1" outlineLevel="1" x14ac:dyDescent="0.2">
      <c r="B188" s="514"/>
      <c r="C188" s="515"/>
      <c r="D188" s="515"/>
      <c r="E188" s="522"/>
      <c r="F188" s="523" t="s">
        <v>438</v>
      </c>
      <c r="G188" s="382"/>
      <c r="H188" s="397"/>
      <c r="I188" s="398"/>
      <c r="J188" s="398"/>
      <c r="K188" s="401"/>
      <c r="L188" s="397"/>
      <c r="M188" s="398"/>
      <c r="N188" s="398"/>
      <c r="O188" s="398"/>
      <c r="P188" s="398"/>
      <c r="Q188" s="398"/>
      <c r="R188" s="398"/>
      <c r="S188" s="398"/>
      <c r="T188" s="50"/>
      <c r="U188" s="50"/>
      <c r="V188" s="52"/>
      <c r="W188" s="52"/>
      <c r="Y188" s="404"/>
    </row>
    <row r="189" spans="2:25" s="370" customFormat="1" outlineLevel="1" x14ac:dyDescent="0.2">
      <c r="B189" s="514"/>
      <c r="C189" s="515"/>
      <c r="D189" s="515"/>
      <c r="E189" s="522"/>
      <c r="F189" s="523" t="s">
        <v>439</v>
      </c>
      <c r="G189" s="382"/>
      <c r="H189" s="397"/>
      <c r="I189" s="398"/>
      <c r="J189" s="398"/>
      <c r="K189" s="401"/>
      <c r="L189" s="397"/>
      <c r="M189" s="398"/>
      <c r="N189" s="398"/>
      <c r="O189" s="398"/>
      <c r="P189" s="398"/>
      <c r="Q189" s="398"/>
      <c r="R189" s="398"/>
      <c r="S189" s="398"/>
      <c r="T189" s="398"/>
      <c r="U189" s="398"/>
      <c r="V189" s="401"/>
      <c r="W189" s="402"/>
      <c r="Y189" s="404"/>
    </row>
    <row r="190" spans="2:25" s="370" customFormat="1" outlineLevel="1" x14ac:dyDescent="0.2">
      <c r="B190" s="514"/>
      <c r="C190" s="515"/>
      <c r="D190" s="515"/>
      <c r="E190" s="522"/>
      <c r="F190" s="523" t="s">
        <v>440</v>
      </c>
      <c r="G190" s="382"/>
      <c r="H190" s="397"/>
      <c r="I190" s="398"/>
      <c r="J190" s="398"/>
      <c r="K190" s="401"/>
      <c r="L190" s="397"/>
      <c r="M190" s="398"/>
      <c r="N190" s="398"/>
      <c r="O190" s="398"/>
      <c r="P190" s="398"/>
      <c r="Q190" s="398"/>
      <c r="R190" s="398"/>
      <c r="S190" s="398"/>
      <c r="T190" s="398"/>
      <c r="U190" s="398"/>
      <c r="V190" s="401"/>
      <c r="W190" s="402"/>
      <c r="Y190" s="404"/>
    </row>
    <row r="191" spans="2:25" s="152" customFormat="1" x14ac:dyDescent="0.2">
      <c r="B191" s="79"/>
      <c r="C191" s="72"/>
      <c r="D191" s="73" t="s">
        <v>116</v>
      </c>
      <c r="E191" s="34"/>
      <c r="F191" s="34"/>
      <c r="G191" s="77">
        <f t="shared" ref="G191:M191" si="51">SUBTOTAL(9,G192:G193)</f>
        <v>0</v>
      </c>
      <c r="H191" s="78">
        <f t="shared" si="51"/>
        <v>0</v>
      </c>
      <c r="I191" s="74">
        <f t="shared" si="51"/>
        <v>0</v>
      </c>
      <c r="J191" s="74">
        <f t="shared" si="51"/>
        <v>0</v>
      </c>
      <c r="K191" s="75">
        <f t="shared" si="51"/>
        <v>0</v>
      </c>
      <c r="L191" s="43">
        <f t="shared" si="51"/>
        <v>0</v>
      </c>
      <c r="M191" s="43">
        <f t="shared" si="51"/>
        <v>0</v>
      </c>
      <c r="N191" s="43">
        <f t="shared" ref="N191:W191" si="52">SUBTOTAL(9,N192:N193)</f>
        <v>0</v>
      </c>
      <c r="O191" s="43">
        <f t="shared" si="52"/>
        <v>0</v>
      </c>
      <c r="P191" s="43">
        <f t="shared" si="52"/>
        <v>0</v>
      </c>
      <c r="Q191" s="43">
        <f t="shared" si="52"/>
        <v>0</v>
      </c>
      <c r="R191" s="43">
        <f t="shared" si="52"/>
        <v>0</v>
      </c>
      <c r="S191" s="43">
        <f t="shared" si="52"/>
        <v>0</v>
      </c>
      <c r="T191" s="43">
        <f t="shared" si="52"/>
        <v>0</v>
      </c>
      <c r="U191" s="43">
        <f t="shared" si="52"/>
        <v>0</v>
      </c>
      <c r="V191" s="43">
        <f t="shared" si="52"/>
        <v>0</v>
      </c>
      <c r="W191" s="42">
        <f t="shared" si="52"/>
        <v>0</v>
      </c>
      <c r="Y191" s="405"/>
    </row>
    <row r="192" spans="2:25" s="152" customFormat="1" outlineLevel="1" x14ac:dyDescent="0.2">
      <c r="B192" s="79"/>
      <c r="C192" s="72"/>
      <c r="D192" s="73"/>
      <c r="E192" s="34"/>
      <c r="F192" s="37" t="s">
        <v>219</v>
      </c>
      <c r="G192" s="382"/>
      <c r="H192" s="397"/>
      <c r="I192" s="398"/>
      <c r="J192" s="398"/>
      <c r="K192" s="401"/>
      <c r="L192" s="397"/>
      <c r="M192" s="399"/>
      <c r="N192" s="398"/>
      <c r="O192" s="398"/>
      <c r="P192" s="398"/>
      <c r="Q192" s="398"/>
      <c r="R192" s="398"/>
      <c r="S192" s="398"/>
      <c r="T192" s="398"/>
      <c r="U192" s="397"/>
      <c r="V192" s="401"/>
      <c r="W192" s="402"/>
      <c r="Y192" s="404"/>
    </row>
    <row r="193" spans="2:45" s="152" customFormat="1" outlineLevel="1" x14ac:dyDescent="0.2">
      <c r="B193" s="79"/>
      <c r="C193" s="72"/>
      <c r="D193" s="73"/>
      <c r="E193" s="34"/>
      <c r="F193" s="37" t="s">
        <v>220</v>
      </c>
      <c r="G193" s="382"/>
      <c r="H193" s="397"/>
      <c r="I193" s="398"/>
      <c r="J193" s="398"/>
      <c r="K193" s="401"/>
      <c r="L193" s="397"/>
      <c r="M193" s="399"/>
      <c r="N193" s="398"/>
      <c r="O193" s="398"/>
      <c r="P193" s="398"/>
      <c r="Q193" s="398"/>
      <c r="R193" s="398"/>
      <c r="S193" s="398"/>
      <c r="T193" s="398"/>
      <c r="U193" s="397"/>
      <c r="V193" s="401"/>
      <c r="W193" s="402"/>
      <c r="Y193" s="404"/>
    </row>
    <row r="194" spans="2:45" x14ac:dyDescent="0.2">
      <c r="B194" s="79"/>
      <c r="C194" s="72"/>
      <c r="D194" s="73" t="s">
        <v>117</v>
      </c>
      <c r="E194" s="72"/>
      <c r="F194" s="34"/>
      <c r="G194" s="83"/>
      <c r="H194" s="47"/>
      <c r="I194" s="48"/>
      <c r="J194" s="48"/>
      <c r="K194" s="49"/>
      <c r="L194" s="48"/>
      <c r="M194" s="47"/>
      <c r="N194" s="48"/>
      <c r="O194" s="48"/>
      <c r="P194" s="48"/>
      <c r="Q194" s="48"/>
      <c r="R194" s="48"/>
      <c r="S194" s="48"/>
      <c r="T194" s="48"/>
      <c r="U194" s="48"/>
      <c r="V194" s="49"/>
      <c r="W194" s="49"/>
      <c r="X194" s="155"/>
      <c r="Y194" s="410"/>
      <c r="Z194" s="152"/>
    </row>
    <row r="195" spans="2:45" x14ac:dyDescent="0.2">
      <c r="B195" s="79"/>
      <c r="C195" s="72"/>
      <c r="D195" s="73"/>
      <c r="E195" s="72" t="s">
        <v>414</v>
      </c>
      <c r="F195" s="34"/>
      <c r="G195" s="77">
        <f>SUBTOTAL(9,G196:G198)</f>
        <v>0</v>
      </c>
      <c r="H195" s="78"/>
      <c r="I195" s="74"/>
      <c r="J195" s="74"/>
      <c r="K195" s="75"/>
      <c r="L195" s="43"/>
      <c r="M195" s="43"/>
      <c r="N195" s="43"/>
      <c r="O195" s="43"/>
      <c r="P195" s="43"/>
      <c r="Q195" s="43"/>
      <c r="R195" s="43"/>
      <c r="S195" s="43"/>
      <c r="T195" s="43"/>
      <c r="U195" s="43"/>
      <c r="V195" s="43"/>
      <c r="W195" s="42"/>
      <c r="X195" s="155"/>
      <c r="Y195" s="405"/>
      <c r="Z195" s="152"/>
    </row>
    <row r="196" spans="2:45" outlineLevel="1" x14ac:dyDescent="0.2">
      <c r="B196" s="79"/>
      <c r="C196" s="72"/>
      <c r="D196" s="72"/>
      <c r="E196" s="72"/>
      <c r="F196" s="36" t="s">
        <v>307</v>
      </c>
      <c r="G196" s="382"/>
      <c r="H196" s="50"/>
      <c r="I196" s="50"/>
      <c r="J196" s="50"/>
      <c r="K196" s="52"/>
      <c r="L196" s="50"/>
      <c r="M196" s="50"/>
      <c r="N196" s="50"/>
      <c r="O196" s="50"/>
      <c r="P196" s="50"/>
      <c r="Q196" s="50"/>
      <c r="R196" s="50"/>
      <c r="S196" s="50"/>
      <c r="T196" s="50"/>
      <c r="U196" s="50"/>
      <c r="V196" s="52"/>
      <c r="W196" s="52"/>
      <c r="X196" s="157"/>
      <c r="Y196" s="404"/>
      <c r="Z196" s="157"/>
    </row>
    <row r="197" spans="2:45" outlineLevel="1" x14ac:dyDescent="0.2">
      <c r="B197" s="79"/>
      <c r="C197" s="72"/>
      <c r="D197" s="72"/>
      <c r="E197" s="72"/>
      <c r="F197" s="36" t="s">
        <v>308</v>
      </c>
      <c r="G197" s="382"/>
      <c r="H197" s="50"/>
      <c r="I197" s="50"/>
      <c r="J197" s="50"/>
      <c r="K197" s="52"/>
      <c r="L197" s="50"/>
      <c r="M197" s="50"/>
      <c r="N197" s="50"/>
      <c r="O197" s="50"/>
      <c r="P197" s="50"/>
      <c r="Q197" s="50"/>
      <c r="R197" s="50"/>
      <c r="S197" s="50"/>
      <c r="T197" s="50"/>
      <c r="U197" s="50"/>
      <c r="V197" s="52"/>
      <c r="W197" s="52"/>
      <c r="X197" s="157"/>
      <c r="Y197" s="404"/>
      <c r="Z197" s="157"/>
    </row>
    <row r="198" spans="2:45" outlineLevel="1" x14ac:dyDescent="0.2">
      <c r="B198" s="79"/>
      <c r="C198" s="72"/>
      <c r="D198" s="72"/>
      <c r="E198" s="72"/>
      <c r="F198" s="36" t="s">
        <v>309</v>
      </c>
      <c r="G198" s="382"/>
      <c r="H198" s="50"/>
      <c r="I198" s="50"/>
      <c r="J198" s="50"/>
      <c r="K198" s="52"/>
      <c r="L198" s="50"/>
      <c r="M198" s="50"/>
      <c r="N198" s="50"/>
      <c r="O198" s="50"/>
      <c r="P198" s="50"/>
      <c r="Q198" s="50"/>
      <c r="R198" s="50"/>
      <c r="S198" s="50"/>
      <c r="T198" s="50"/>
      <c r="U198" s="50"/>
      <c r="V198" s="52"/>
      <c r="W198" s="52"/>
      <c r="X198" s="80"/>
      <c r="Y198" s="404"/>
      <c r="Z198" s="80"/>
      <c r="AA198" s="152"/>
      <c r="AB198" s="152"/>
      <c r="AC198" s="152"/>
      <c r="AD198" s="152"/>
      <c r="AE198" s="152"/>
      <c r="AF198" s="152"/>
      <c r="AG198" s="152"/>
      <c r="AH198" s="152"/>
      <c r="AI198" s="152"/>
      <c r="AJ198" s="152"/>
      <c r="AK198" s="152"/>
      <c r="AL198" s="152"/>
      <c r="AM198" s="152"/>
      <c r="AN198" s="152"/>
      <c r="AO198" s="152"/>
      <c r="AP198" s="152"/>
      <c r="AQ198" s="152"/>
      <c r="AR198" s="152"/>
      <c r="AS198" s="152"/>
    </row>
    <row r="199" spans="2:45" x14ac:dyDescent="0.2">
      <c r="B199" s="79"/>
      <c r="C199" s="72"/>
      <c r="D199" s="73"/>
      <c r="E199" s="72" t="s">
        <v>412</v>
      </c>
      <c r="F199" s="34"/>
      <c r="G199" s="77">
        <f>SUBTOTAL(9,G200:G203)</f>
        <v>0</v>
      </c>
      <c r="H199" s="78"/>
      <c r="I199" s="74"/>
      <c r="J199" s="74"/>
      <c r="K199" s="75"/>
      <c r="L199" s="43"/>
      <c r="M199" s="43"/>
      <c r="N199" s="43"/>
      <c r="O199" s="43"/>
      <c r="P199" s="43"/>
      <c r="Q199" s="43"/>
      <c r="R199" s="43"/>
      <c r="S199" s="43"/>
      <c r="T199" s="43"/>
      <c r="U199" s="43"/>
      <c r="V199" s="43"/>
      <c r="W199" s="42"/>
      <c r="X199" s="80"/>
      <c r="Y199" s="405"/>
      <c r="Z199" s="80"/>
      <c r="AA199" s="152"/>
      <c r="AB199" s="152"/>
      <c r="AC199" s="152"/>
      <c r="AD199" s="152"/>
      <c r="AE199" s="152"/>
      <c r="AF199" s="152"/>
      <c r="AG199" s="152"/>
      <c r="AH199" s="152"/>
      <c r="AI199" s="152"/>
      <c r="AJ199" s="152"/>
      <c r="AK199" s="152"/>
      <c r="AL199" s="152"/>
      <c r="AM199" s="152"/>
      <c r="AN199" s="152"/>
      <c r="AO199" s="152"/>
      <c r="AP199" s="152"/>
      <c r="AQ199" s="152"/>
      <c r="AR199" s="152"/>
      <c r="AS199" s="152"/>
    </row>
    <row r="200" spans="2:45" outlineLevel="1" x14ac:dyDescent="0.2">
      <c r="B200" s="79"/>
      <c r="C200" s="72"/>
      <c r="D200" s="72"/>
      <c r="E200" s="72"/>
      <c r="F200" s="36" t="s">
        <v>306</v>
      </c>
      <c r="G200" s="382"/>
      <c r="H200" s="50"/>
      <c r="I200" s="50"/>
      <c r="J200" s="50"/>
      <c r="K200" s="52"/>
      <c r="L200" s="50"/>
      <c r="M200" s="50"/>
      <c r="N200" s="50"/>
      <c r="O200" s="50"/>
      <c r="P200" s="50"/>
      <c r="Q200" s="50"/>
      <c r="R200" s="50"/>
      <c r="S200" s="50"/>
      <c r="T200" s="50"/>
      <c r="U200" s="50"/>
      <c r="V200" s="52"/>
      <c r="W200" s="52"/>
      <c r="X200" s="80"/>
      <c r="Y200" s="404"/>
      <c r="Z200" s="80"/>
      <c r="AA200" s="152"/>
      <c r="AB200" s="152"/>
      <c r="AC200" s="152"/>
      <c r="AD200" s="152"/>
      <c r="AE200" s="152"/>
      <c r="AF200" s="152"/>
      <c r="AG200" s="152"/>
      <c r="AH200" s="152"/>
      <c r="AI200" s="152"/>
      <c r="AJ200" s="152"/>
      <c r="AK200" s="152"/>
      <c r="AL200" s="152"/>
      <c r="AM200" s="152"/>
      <c r="AN200" s="152"/>
      <c r="AO200" s="152"/>
      <c r="AP200" s="152"/>
      <c r="AQ200" s="152"/>
      <c r="AR200" s="152"/>
      <c r="AS200" s="152"/>
    </row>
    <row r="201" spans="2:45" outlineLevel="1" x14ac:dyDescent="0.2">
      <c r="B201" s="35"/>
      <c r="C201" s="34"/>
      <c r="D201" s="34"/>
      <c r="E201" s="72"/>
      <c r="F201" s="36" t="s">
        <v>305</v>
      </c>
      <c r="G201" s="382"/>
      <c r="H201" s="50"/>
      <c r="I201" s="50"/>
      <c r="J201" s="50"/>
      <c r="K201" s="52"/>
      <c r="L201" s="50"/>
      <c r="M201" s="50"/>
      <c r="N201" s="50"/>
      <c r="O201" s="50"/>
      <c r="P201" s="50"/>
      <c r="Q201" s="50"/>
      <c r="R201" s="50"/>
      <c r="S201" s="50"/>
      <c r="T201" s="50"/>
      <c r="U201" s="50"/>
      <c r="V201" s="52"/>
      <c r="W201" s="52"/>
      <c r="X201" s="80"/>
      <c r="Y201" s="404"/>
      <c r="Z201" s="80"/>
    </row>
    <row r="202" spans="2:45" outlineLevel="1" x14ac:dyDescent="0.2">
      <c r="B202" s="35"/>
      <c r="C202" s="34"/>
      <c r="D202" s="34"/>
      <c r="E202" s="72"/>
      <c r="F202" s="36" t="s">
        <v>304</v>
      </c>
      <c r="G202" s="382"/>
      <c r="H202" s="50"/>
      <c r="I202" s="50"/>
      <c r="J202" s="50"/>
      <c r="K202" s="52"/>
      <c r="L202" s="50"/>
      <c r="M202" s="50"/>
      <c r="N202" s="50"/>
      <c r="O202" s="50"/>
      <c r="P202" s="50"/>
      <c r="Q202" s="50"/>
      <c r="R202" s="50"/>
      <c r="S202" s="50"/>
      <c r="T202" s="50"/>
      <c r="U202" s="50"/>
      <c r="V202" s="52"/>
      <c r="W202" s="52"/>
      <c r="X202" s="80"/>
      <c r="Y202" s="404"/>
      <c r="Z202" s="80"/>
    </row>
    <row r="203" spans="2:45" outlineLevel="1" x14ac:dyDescent="0.2">
      <c r="B203" s="35"/>
      <c r="C203" s="34"/>
      <c r="D203" s="34"/>
      <c r="E203" s="72"/>
      <c r="F203" s="36" t="s">
        <v>303</v>
      </c>
      <c r="G203" s="382"/>
      <c r="H203" s="50"/>
      <c r="I203" s="50"/>
      <c r="J203" s="50"/>
      <c r="K203" s="52"/>
      <c r="L203" s="50"/>
      <c r="M203" s="50"/>
      <c r="N203" s="50"/>
      <c r="O203" s="50"/>
      <c r="P203" s="50"/>
      <c r="Q203" s="50"/>
      <c r="R203" s="50"/>
      <c r="S203" s="50"/>
      <c r="T203" s="50"/>
      <c r="U203" s="50"/>
      <c r="V203" s="52"/>
      <c r="W203" s="52"/>
      <c r="X203" s="80"/>
      <c r="Y203" s="404"/>
      <c r="Z203" s="80"/>
      <c r="AA203" s="152"/>
      <c r="AB203" s="152"/>
      <c r="AC203" s="152"/>
      <c r="AD203" s="152"/>
      <c r="AE203" s="152"/>
      <c r="AF203" s="152"/>
      <c r="AG203" s="152"/>
      <c r="AH203" s="152"/>
      <c r="AI203" s="152"/>
      <c r="AJ203" s="152"/>
      <c r="AK203" s="152"/>
      <c r="AL203" s="152"/>
      <c r="AM203" s="152"/>
      <c r="AN203" s="152"/>
      <c r="AO203" s="152"/>
      <c r="AP203" s="152"/>
      <c r="AQ203" s="152"/>
      <c r="AR203" s="152"/>
      <c r="AS203" s="152"/>
    </row>
    <row r="204" spans="2:45" outlineLevel="1" x14ac:dyDescent="0.2">
      <c r="B204" s="35"/>
      <c r="C204" s="34"/>
      <c r="D204" s="34"/>
      <c r="E204" s="530" t="s">
        <v>411</v>
      </c>
      <c r="F204" s="34"/>
      <c r="G204" s="77">
        <f>SUBTOTAL(9,G205)</f>
        <v>0</v>
      </c>
      <c r="H204" s="50">
        <f t="shared" ref="H204:W204" si="53">SUBTOTAL(9,H205)</f>
        <v>0</v>
      </c>
      <c r="I204" s="50">
        <f t="shared" si="53"/>
        <v>0</v>
      </c>
      <c r="J204" s="50">
        <f t="shared" si="53"/>
        <v>0</v>
      </c>
      <c r="K204" s="52">
        <f t="shared" si="53"/>
        <v>0</v>
      </c>
      <c r="L204" s="50">
        <f t="shared" si="53"/>
        <v>0</v>
      </c>
      <c r="M204" s="50">
        <f t="shared" si="53"/>
        <v>0</v>
      </c>
      <c r="N204" s="50">
        <f t="shared" si="53"/>
        <v>0</v>
      </c>
      <c r="O204" s="50">
        <f t="shared" si="53"/>
        <v>0</v>
      </c>
      <c r="P204" s="50">
        <f t="shared" si="53"/>
        <v>0</v>
      </c>
      <c r="Q204" s="50">
        <f t="shared" si="53"/>
        <v>0</v>
      </c>
      <c r="R204" s="50">
        <f t="shared" si="53"/>
        <v>0</v>
      </c>
      <c r="S204" s="50">
        <f t="shared" si="53"/>
        <v>0</v>
      </c>
      <c r="T204" s="50">
        <f t="shared" si="53"/>
        <v>0</v>
      </c>
      <c r="U204" s="50">
        <f t="shared" si="53"/>
        <v>0</v>
      </c>
      <c r="V204" s="52">
        <f t="shared" si="53"/>
        <v>0</v>
      </c>
      <c r="W204" s="52">
        <f t="shared" si="53"/>
        <v>0</v>
      </c>
      <c r="X204" s="80"/>
      <c r="Y204" s="404"/>
      <c r="Z204" s="80"/>
      <c r="AA204" s="152"/>
      <c r="AB204" s="152"/>
      <c r="AC204" s="152"/>
      <c r="AD204" s="152"/>
      <c r="AE204" s="152"/>
      <c r="AF204" s="152"/>
      <c r="AG204" s="152"/>
      <c r="AH204" s="152"/>
      <c r="AI204" s="152"/>
      <c r="AJ204" s="152"/>
      <c r="AK204" s="152"/>
      <c r="AL204" s="152"/>
      <c r="AM204" s="152"/>
      <c r="AN204" s="152"/>
      <c r="AO204" s="152"/>
      <c r="AP204" s="152"/>
      <c r="AQ204" s="152"/>
      <c r="AR204" s="152"/>
      <c r="AS204" s="152"/>
    </row>
    <row r="205" spans="2:45" outlineLevel="1" x14ac:dyDescent="0.2">
      <c r="B205" s="35"/>
      <c r="C205" s="34"/>
      <c r="D205" s="34"/>
      <c r="E205" s="34"/>
      <c r="F205" s="545" t="s">
        <v>409</v>
      </c>
      <c r="G205" s="382"/>
      <c r="H205" s="494"/>
      <c r="I205" s="495"/>
      <c r="J205" s="495"/>
      <c r="K205" s="496"/>
      <c r="L205" s="501"/>
      <c r="M205" s="495"/>
      <c r="N205" s="495"/>
      <c r="O205" s="495"/>
      <c r="P205" s="495"/>
      <c r="Q205" s="495"/>
      <c r="R205" s="495"/>
      <c r="S205" s="495"/>
      <c r="T205" s="495"/>
      <c r="U205" s="495"/>
      <c r="V205" s="497"/>
      <c r="W205" s="498"/>
      <c r="X205" s="80"/>
      <c r="Y205" s="404"/>
      <c r="Z205" s="80"/>
      <c r="AA205" s="152"/>
      <c r="AB205" s="152"/>
      <c r="AC205" s="152"/>
      <c r="AD205" s="152"/>
      <c r="AE205" s="152"/>
      <c r="AF205" s="152"/>
      <c r="AG205" s="152"/>
      <c r="AH205" s="152"/>
      <c r="AI205" s="152"/>
      <c r="AJ205" s="152"/>
      <c r="AK205" s="152"/>
      <c r="AL205" s="152"/>
      <c r="AM205" s="152"/>
      <c r="AN205" s="152"/>
      <c r="AO205" s="152"/>
      <c r="AP205" s="152"/>
      <c r="AQ205" s="152"/>
      <c r="AR205" s="152"/>
      <c r="AS205" s="152"/>
    </row>
    <row r="206" spans="2:45" outlineLevel="1" x14ac:dyDescent="0.2">
      <c r="B206" s="35"/>
      <c r="C206" s="34"/>
      <c r="D206" s="34"/>
      <c r="E206" s="72" t="s">
        <v>405</v>
      </c>
      <c r="F206" s="34"/>
      <c r="G206" s="77">
        <f>SUBTOTAL(9,G207:G209)</f>
        <v>0</v>
      </c>
      <c r="H206" s="50">
        <f t="shared" ref="H206:W206" si="54">SUBTOTAL(9,H207:H209)</f>
        <v>0</v>
      </c>
      <c r="I206" s="50">
        <f t="shared" si="54"/>
        <v>0</v>
      </c>
      <c r="J206" s="50">
        <f t="shared" si="54"/>
        <v>0</v>
      </c>
      <c r="K206" s="52">
        <f t="shared" si="54"/>
        <v>0</v>
      </c>
      <c r="L206" s="50">
        <f t="shared" si="54"/>
        <v>0</v>
      </c>
      <c r="M206" s="50">
        <f t="shared" si="54"/>
        <v>0</v>
      </c>
      <c r="N206" s="50">
        <f t="shared" si="54"/>
        <v>0</v>
      </c>
      <c r="O206" s="50">
        <f t="shared" si="54"/>
        <v>0</v>
      </c>
      <c r="P206" s="50">
        <f t="shared" si="54"/>
        <v>0</v>
      </c>
      <c r="Q206" s="50">
        <f t="shared" si="54"/>
        <v>0</v>
      </c>
      <c r="R206" s="50">
        <f t="shared" si="54"/>
        <v>0</v>
      </c>
      <c r="S206" s="50">
        <f t="shared" si="54"/>
        <v>0</v>
      </c>
      <c r="T206" s="50">
        <f t="shared" si="54"/>
        <v>0</v>
      </c>
      <c r="U206" s="50">
        <f t="shared" si="54"/>
        <v>0</v>
      </c>
      <c r="V206" s="52">
        <f t="shared" si="54"/>
        <v>0</v>
      </c>
      <c r="W206" s="52">
        <f t="shared" si="54"/>
        <v>0</v>
      </c>
      <c r="X206" s="80"/>
      <c r="Y206" s="411"/>
      <c r="Z206" s="80"/>
      <c r="AA206" s="152"/>
      <c r="AB206" s="152"/>
      <c r="AC206" s="152"/>
      <c r="AD206" s="152"/>
      <c r="AE206" s="152"/>
      <c r="AF206" s="152"/>
      <c r="AG206" s="152"/>
      <c r="AH206" s="152"/>
      <c r="AI206" s="152"/>
      <c r="AJ206" s="152"/>
      <c r="AK206" s="152"/>
      <c r="AL206" s="152"/>
      <c r="AM206" s="152"/>
      <c r="AN206" s="152"/>
      <c r="AO206" s="152"/>
      <c r="AP206" s="152"/>
      <c r="AQ206" s="152"/>
      <c r="AR206" s="152"/>
      <c r="AS206" s="152"/>
    </row>
    <row r="207" spans="2:45" outlineLevel="1" x14ac:dyDescent="0.2">
      <c r="B207" s="35"/>
      <c r="C207" s="34"/>
      <c r="D207" s="34"/>
      <c r="E207" s="72"/>
      <c r="F207" s="544" t="s">
        <v>406</v>
      </c>
      <c r="G207" s="382"/>
      <c r="H207" s="494"/>
      <c r="I207" s="495"/>
      <c r="J207" s="495"/>
      <c r="K207" s="496"/>
      <c r="L207" s="501"/>
      <c r="M207" s="495"/>
      <c r="N207" s="495"/>
      <c r="O207" s="495"/>
      <c r="P207" s="495"/>
      <c r="Q207" s="495"/>
      <c r="R207" s="495"/>
      <c r="S207" s="495"/>
      <c r="T207" s="495"/>
      <c r="U207" s="495"/>
      <c r="V207" s="497"/>
      <c r="W207" s="498"/>
      <c r="X207" s="80"/>
      <c r="Y207" s="404"/>
      <c r="Z207" s="80"/>
      <c r="AA207" s="152"/>
      <c r="AB207" s="152"/>
      <c r="AC207" s="152"/>
      <c r="AD207" s="152"/>
      <c r="AE207" s="152"/>
      <c r="AF207" s="152"/>
      <c r="AG207" s="152"/>
      <c r="AH207" s="152"/>
      <c r="AI207" s="152"/>
      <c r="AJ207" s="152"/>
      <c r="AK207" s="152"/>
      <c r="AL207" s="152"/>
      <c r="AM207" s="152"/>
      <c r="AN207" s="152"/>
      <c r="AO207" s="152"/>
      <c r="AP207" s="152"/>
      <c r="AQ207" s="152"/>
      <c r="AR207" s="152"/>
      <c r="AS207" s="152"/>
    </row>
    <row r="208" spans="2:45" outlineLevel="1" x14ac:dyDescent="0.2">
      <c r="B208" s="35"/>
      <c r="C208" s="34"/>
      <c r="D208" s="34"/>
      <c r="E208" s="72"/>
      <c r="F208" s="544" t="s">
        <v>407</v>
      </c>
      <c r="G208" s="382"/>
      <c r="H208" s="494"/>
      <c r="I208" s="495"/>
      <c r="J208" s="495"/>
      <c r="K208" s="496"/>
      <c r="L208" s="501"/>
      <c r="M208" s="495"/>
      <c r="N208" s="495"/>
      <c r="O208" s="495"/>
      <c r="P208" s="495"/>
      <c r="Q208" s="495"/>
      <c r="R208" s="495"/>
      <c r="S208" s="495"/>
      <c r="T208" s="495"/>
      <c r="U208" s="495"/>
      <c r="V208" s="497"/>
      <c r="W208" s="498"/>
      <c r="X208" s="80"/>
      <c r="Y208" s="404"/>
      <c r="Z208" s="80"/>
      <c r="AA208" s="152"/>
      <c r="AB208" s="152"/>
      <c r="AC208" s="152"/>
      <c r="AD208" s="152"/>
      <c r="AE208" s="152"/>
      <c r="AF208" s="152"/>
      <c r="AG208" s="152"/>
      <c r="AH208" s="152"/>
      <c r="AI208" s="152"/>
      <c r="AJ208" s="152"/>
      <c r="AK208" s="152"/>
      <c r="AL208" s="152"/>
      <c r="AM208" s="152"/>
      <c r="AN208" s="152"/>
      <c r="AO208" s="152"/>
      <c r="AP208" s="152"/>
      <c r="AQ208" s="152"/>
      <c r="AR208" s="152"/>
      <c r="AS208" s="152"/>
    </row>
    <row r="209" spans="2:45" outlineLevel="1" x14ac:dyDescent="0.2">
      <c r="B209" s="35"/>
      <c r="C209" s="34"/>
      <c r="D209" s="34"/>
      <c r="E209" s="72"/>
      <c r="F209" s="544" t="s">
        <v>408</v>
      </c>
      <c r="G209" s="382"/>
      <c r="H209" s="494"/>
      <c r="I209" s="495"/>
      <c r="J209" s="495"/>
      <c r="K209" s="496"/>
      <c r="L209" s="501"/>
      <c r="M209" s="495"/>
      <c r="N209" s="495"/>
      <c r="O209" s="495"/>
      <c r="P209" s="495"/>
      <c r="Q209" s="495"/>
      <c r="R209" s="495"/>
      <c r="S209" s="495"/>
      <c r="T209" s="495"/>
      <c r="U209" s="495"/>
      <c r="V209" s="497"/>
      <c r="W209" s="498"/>
      <c r="X209" s="80"/>
      <c r="Y209" s="404"/>
      <c r="Z209" s="80"/>
      <c r="AA209" s="152"/>
      <c r="AB209" s="152"/>
      <c r="AC209" s="152"/>
      <c r="AD209" s="152"/>
      <c r="AE209" s="152"/>
      <c r="AF209" s="152"/>
      <c r="AG209" s="152"/>
      <c r="AH209" s="152"/>
      <c r="AI209" s="152"/>
      <c r="AJ209" s="152"/>
      <c r="AK209" s="152"/>
      <c r="AL209" s="152"/>
      <c r="AM209" s="152"/>
      <c r="AN209" s="152"/>
      <c r="AO209" s="152"/>
      <c r="AP209" s="152"/>
      <c r="AQ209" s="152"/>
      <c r="AR209" s="152"/>
      <c r="AS209" s="152"/>
    </row>
    <row r="210" spans="2:45" x14ac:dyDescent="0.2">
      <c r="B210" s="35"/>
      <c r="C210" s="34"/>
      <c r="D210" s="34"/>
      <c r="E210" s="72" t="s">
        <v>410</v>
      </c>
      <c r="F210" s="34"/>
      <c r="G210" s="77">
        <f t="shared" ref="G210:W210" si="55">SUBTOTAL(9,G211:G213)</f>
        <v>0</v>
      </c>
      <c r="H210" s="492">
        <f t="shared" si="55"/>
        <v>0</v>
      </c>
      <c r="I210" s="493">
        <f t="shared" si="55"/>
        <v>0</v>
      </c>
      <c r="J210" s="493">
        <f t="shared" si="55"/>
        <v>0</v>
      </c>
      <c r="K210" s="201">
        <f t="shared" si="55"/>
        <v>0</v>
      </c>
      <c r="L210" s="463">
        <f t="shared" si="55"/>
        <v>0</v>
      </c>
      <c r="M210" s="463">
        <f t="shared" si="55"/>
        <v>0</v>
      </c>
      <c r="N210" s="463">
        <f t="shared" si="55"/>
        <v>0</v>
      </c>
      <c r="O210" s="463">
        <f t="shared" si="55"/>
        <v>0</v>
      </c>
      <c r="P210" s="463">
        <f t="shared" si="55"/>
        <v>0</v>
      </c>
      <c r="Q210" s="463">
        <f t="shared" si="55"/>
        <v>0</v>
      </c>
      <c r="R210" s="463">
        <f t="shared" si="55"/>
        <v>0</v>
      </c>
      <c r="S210" s="463">
        <f t="shared" si="55"/>
        <v>0</v>
      </c>
      <c r="T210" s="463">
        <f t="shared" si="55"/>
        <v>0</v>
      </c>
      <c r="U210" s="463">
        <f t="shared" si="55"/>
        <v>0</v>
      </c>
      <c r="V210" s="448">
        <f t="shared" si="55"/>
        <v>0</v>
      </c>
      <c r="W210" s="448">
        <f t="shared" si="55"/>
        <v>0</v>
      </c>
      <c r="X210" s="80"/>
      <c r="Y210" s="405"/>
      <c r="Z210" s="80"/>
      <c r="AA210" s="152"/>
      <c r="AB210" s="152"/>
      <c r="AC210" s="152"/>
      <c r="AD210" s="152"/>
      <c r="AE210" s="152"/>
      <c r="AF210" s="152"/>
      <c r="AG210" s="152"/>
      <c r="AH210" s="152"/>
      <c r="AI210" s="152"/>
      <c r="AJ210" s="152"/>
      <c r="AK210" s="152"/>
      <c r="AL210" s="152"/>
      <c r="AM210" s="152"/>
      <c r="AN210" s="152"/>
      <c r="AO210" s="152"/>
      <c r="AP210" s="152"/>
      <c r="AQ210" s="152"/>
      <c r="AR210" s="152"/>
      <c r="AS210" s="152"/>
    </row>
    <row r="211" spans="2:45" outlineLevel="1" x14ac:dyDescent="0.2">
      <c r="B211" s="35"/>
      <c r="C211" s="34"/>
      <c r="D211" s="34"/>
      <c r="E211" s="72"/>
      <c r="F211" s="546" t="s">
        <v>403</v>
      </c>
      <c r="G211" s="382"/>
      <c r="H211" s="397"/>
      <c r="I211" s="398"/>
      <c r="J211" s="398"/>
      <c r="K211" s="401"/>
      <c r="L211" s="397"/>
      <c r="M211" s="399"/>
      <c r="N211" s="398"/>
      <c r="O211" s="398"/>
      <c r="P211" s="398"/>
      <c r="Q211" s="398"/>
      <c r="R211" s="398"/>
      <c r="S211" s="398"/>
      <c r="T211" s="398"/>
      <c r="U211" s="397"/>
      <c r="V211" s="401"/>
      <c r="W211" s="402"/>
      <c r="X211" s="80"/>
      <c r="Y211" s="404"/>
      <c r="Z211" s="80"/>
      <c r="AA211" s="152"/>
      <c r="AB211" s="152"/>
      <c r="AC211" s="152"/>
      <c r="AD211" s="152"/>
      <c r="AE211" s="152"/>
      <c r="AF211" s="152"/>
      <c r="AG211" s="152"/>
      <c r="AH211" s="152"/>
      <c r="AI211" s="152"/>
      <c r="AJ211" s="152"/>
      <c r="AK211" s="152"/>
      <c r="AL211" s="152"/>
      <c r="AM211" s="152"/>
      <c r="AN211" s="152"/>
      <c r="AO211" s="152"/>
      <c r="AP211" s="152"/>
      <c r="AQ211" s="152"/>
      <c r="AR211" s="152"/>
      <c r="AS211" s="152"/>
    </row>
    <row r="212" spans="2:45" ht="12.75" customHeight="1" outlineLevel="1" x14ac:dyDescent="0.2">
      <c r="B212" s="252"/>
      <c r="C212" s="253"/>
      <c r="D212" s="253"/>
      <c r="E212" s="253"/>
      <c r="F212" s="36" t="s">
        <v>404</v>
      </c>
      <c r="G212" s="382"/>
      <c r="H212" s="397"/>
      <c r="I212" s="398"/>
      <c r="J212" s="398"/>
      <c r="K212" s="401"/>
      <c r="L212" s="397"/>
      <c r="M212" s="399"/>
      <c r="N212" s="398"/>
      <c r="O212" s="398"/>
      <c r="P212" s="398"/>
      <c r="Q212" s="398"/>
      <c r="R212" s="398"/>
      <c r="S212" s="398"/>
      <c r="T212" s="398"/>
      <c r="U212" s="397"/>
      <c r="V212" s="401"/>
      <c r="W212" s="402"/>
      <c r="X212" s="80"/>
      <c r="Y212" s="404"/>
      <c r="Z212" s="80"/>
      <c r="AA212" s="152"/>
      <c r="AB212" s="152"/>
      <c r="AC212" s="152"/>
      <c r="AD212" s="152"/>
      <c r="AE212" s="152"/>
      <c r="AF212" s="152"/>
      <c r="AG212" s="152"/>
      <c r="AH212" s="152"/>
      <c r="AI212" s="152"/>
      <c r="AJ212" s="152"/>
      <c r="AK212" s="152"/>
      <c r="AL212" s="152"/>
      <c r="AM212" s="152"/>
      <c r="AN212" s="152"/>
      <c r="AO212" s="152"/>
      <c r="AP212" s="152"/>
      <c r="AQ212" s="152"/>
      <c r="AR212" s="152"/>
      <c r="AS212" s="152"/>
    </row>
    <row r="213" spans="2:45" ht="12.75" customHeight="1" outlineLevel="1" x14ac:dyDescent="0.2">
      <c r="B213" s="252"/>
      <c r="C213" s="253"/>
      <c r="D213" s="253"/>
      <c r="E213" s="253"/>
      <c r="F213" s="36" t="s">
        <v>383</v>
      </c>
      <c r="G213" s="382"/>
      <c r="H213" s="397"/>
      <c r="I213" s="398"/>
      <c r="J213" s="398"/>
      <c r="K213" s="401"/>
      <c r="L213" s="397"/>
      <c r="M213" s="399"/>
      <c r="N213" s="398"/>
      <c r="O213" s="398"/>
      <c r="P213" s="398"/>
      <c r="Q213" s="398"/>
      <c r="R213" s="398"/>
      <c r="S213" s="398"/>
      <c r="T213" s="398"/>
      <c r="U213" s="397"/>
      <c r="V213" s="401"/>
      <c r="W213" s="402"/>
      <c r="X213" s="80"/>
      <c r="Y213" s="404"/>
      <c r="Z213" s="80"/>
      <c r="AA213" s="152"/>
      <c r="AB213" s="152"/>
      <c r="AC213" s="152"/>
      <c r="AD213" s="152"/>
      <c r="AE213" s="152"/>
      <c r="AF213" s="152"/>
      <c r="AG213" s="152"/>
      <c r="AH213" s="152"/>
      <c r="AI213" s="152"/>
      <c r="AJ213" s="152"/>
      <c r="AK213" s="152"/>
      <c r="AL213" s="152"/>
      <c r="AM213" s="152"/>
      <c r="AN213" s="152"/>
      <c r="AO213" s="152"/>
      <c r="AP213" s="152"/>
      <c r="AQ213" s="152"/>
      <c r="AR213" s="152"/>
      <c r="AS213" s="152"/>
    </row>
    <row r="214" spans="2:45" x14ac:dyDescent="0.2">
      <c r="B214" s="35"/>
      <c r="C214" s="34"/>
      <c r="D214" s="33" t="s">
        <v>184</v>
      </c>
      <c r="E214" s="72"/>
      <c r="F214" s="72"/>
      <c r="G214" s="77"/>
      <c r="H214" s="78"/>
      <c r="I214" s="74"/>
      <c r="J214" s="74"/>
      <c r="K214" s="75"/>
      <c r="L214" s="43"/>
      <c r="M214" s="43"/>
      <c r="N214" s="43"/>
      <c r="O214" s="43"/>
      <c r="P214" s="43"/>
      <c r="Q214" s="43"/>
      <c r="R214" s="43"/>
      <c r="S214" s="43"/>
      <c r="T214" s="43"/>
      <c r="U214" s="43"/>
      <c r="V214" s="46"/>
      <c r="W214" s="46"/>
      <c r="X214" s="80"/>
      <c r="Y214" s="405"/>
      <c r="Z214" s="80"/>
      <c r="AA214" s="152"/>
      <c r="AB214" s="152"/>
      <c r="AC214" s="152"/>
      <c r="AD214" s="152"/>
      <c r="AE214" s="152"/>
      <c r="AF214" s="152"/>
      <c r="AG214" s="152"/>
      <c r="AH214" s="152"/>
      <c r="AI214" s="152"/>
      <c r="AJ214" s="152"/>
      <c r="AK214" s="152"/>
      <c r="AL214" s="152"/>
      <c r="AM214" s="152"/>
      <c r="AN214" s="152"/>
      <c r="AO214" s="152"/>
      <c r="AP214" s="152"/>
      <c r="AQ214" s="152"/>
      <c r="AR214" s="152"/>
      <c r="AS214" s="152"/>
    </row>
    <row r="215" spans="2:45" x14ac:dyDescent="0.2">
      <c r="B215" s="79"/>
      <c r="C215" s="33"/>
      <c r="D215" s="33"/>
      <c r="E215" s="34" t="s">
        <v>134</v>
      </c>
      <c r="F215" s="34"/>
      <c r="G215" s="77">
        <f t="shared" ref="G215:M215" si="56">SUBTOTAL(9,G216:G218)</f>
        <v>0</v>
      </c>
      <c r="H215" s="78">
        <f t="shared" si="56"/>
        <v>0</v>
      </c>
      <c r="I215" s="74">
        <f t="shared" si="56"/>
        <v>0</v>
      </c>
      <c r="J215" s="74">
        <f t="shared" si="56"/>
        <v>0</v>
      </c>
      <c r="K215" s="75">
        <f t="shared" si="56"/>
        <v>0</v>
      </c>
      <c r="L215" s="43">
        <f t="shared" si="56"/>
        <v>0</v>
      </c>
      <c r="M215" s="43">
        <f t="shared" si="56"/>
        <v>0</v>
      </c>
      <c r="N215" s="43"/>
      <c r="O215" s="43"/>
      <c r="P215" s="43"/>
      <c r="Q215" s="43"/>
      <c r="R215" s="43"/>
      <c r="S215" s="43"/>
      <c r="T215" s="43"/>
      <c r="U215" s="43"/>
      <c r="V215" s="43"/>
      <c r="W215" s="42"/>
      <c r="Y215" s="405"/>
    </row>
    <row r="216" spans="2:45" outlineLevel="1" x14ac:dyDescent="0.2">
      <c r="B216" s="79"/>
      <c r="C216" s="33"/>
      <c r="D216" s="33"/>
      <c r="E216" s="34"/>
      <c r="F216" s="37" t="s">
        <v>121</v>
      </c>
      <c r="G216" s="382"/>
      <c r="H216" s="397"/>
      <c r="I216" s="398"/>
      <c r="J216" s="398"/>
      <c r="K216" s="401"/>
      <c r="L216" s="50"/>
      <c r="M216" s="50"/>
      <c r="N216" s="50"/>
      <c r="O216" s="50"/>
      <c r="P216" s="50"/>
      <c r="Q216" s="50"/>
      <c r="R216" s="50"/>
      <c r="S216" s="50"/>
      <c r="T216" s="50"/>
      <c r="U216" s="50"/>
      <c r="V216" s="52"/>
      <c r="W216" s="52"/>
      <c r="Y216" s="404"/>
    </row>
    <row r="217" spans="2:45" outlineLevel="1" x14ac:dyDescent="0.2">
      <c r="B217" s="79"/>
      <c r="C217" s="33"/>
      <c r="D217" s="33"/>
      <c r="E217" s="34"/>
      <c r="F217" s="37" t="s">
        <v>122</v>
      </c>
      <c r="G217" s="382"/>
      <c r="H217" s="397"/>
      <c r="I217" s="398"/>
      <c r="J217" s="398"/>
      <c r="K217" s="401"/>
      <c r="L217" s="397"/>
      <c r="M217" s="50"/>
      <c r="N217" s="50"/>
      <c r="O217" s="50"/>
      <c r="P217" s="50"/>
      <c r="Q217" s="50"/>
      <c r="R217" s="50"/>
      <c r="S217" s="50"/>
      <c r="T217" s="50"/>
      <c r="U217" s="50"/>
      <c r="V217" s="52"/>
      <c r="W217" s="52"/>
      <c r="Y217" s="404"/>
    </row>
    <row r="218" spans="2:45" outlineLevel="1" x14ac:dyDescent="0.2">
      <c r="B218" s="79"/>
      <c r="C218" s="33"/>
      <c r="D218" s="33"/>
      <c r="E218" s="34"/>
      <c r="F218" s="37" t="s">
        <v>123</v>
      </c>
      <c r="G218" s="382"/>
      <c r="H218" s="397"/>
      <c r="I218" s="398"/>
      <c r="J218" s="398"/>
      <c r="K218" s="401"/>
      <c r="L218" s="500"/>
      <c r="M218" s="398"/>
      <c r="N218" s="50"/>
      <c r="O218" s="50"/>
      <c r="P218" s="50"/>
      <c r="Q218" s="50"/>
      <c r="R218" s="50"/>
      <c r="S218" s="50"/>
      <c r="T218" s="50"/>
      <c r="U218" s="50"/>
      <c r="V218" s="52"/>
      <c r="W218" s="52"/>
      <c r="Y218" s="404"/>
    </row>
    <row r="219" spans="2:45" x14ac:dyDescent="0.2">
      <c r="B219" s="79"/>
      <c r="C219" s="33"/>
      <c r="D219" s="33"/>
      <c r="E219" s="34" t="s">
        <v>316</v>
      </c>
      <c r="F219" s="34"/>
      <c r="G219" s="77">
        <f>SUBTOTAL(9,G220:G221)</f>
        <v>0</v>
      </c>
      <c r="H219" s="78">
        <f t="shared" ref="H219:W219" si="57">SUBTOTAL(9,H220:H221)</f>
        <v>0</v>
      </c>
      <c r="I219" s="74">
        <f t="shared" si="57"/>
        <v>0</v>
      </c>
      <c r="J219" s="74">
        <f t="shared" si="57"/>
        <v>0</v>
      </c>
      <c r="K219" s="75">
        <f t="shared" si="57"/>
        <v>0</v>
      </c>
      <c r="L219" s="43">
        <f t="shared" si="57"/>
        <v>0</v>
      </c>
      <c r="M219" s="43">
        <f t="shared" si="57"/>
        <v>0</v>
      </c>
      <c r="N219" s="43">
        <f t="shared" si="57"/>
        <v>0</v>
      </c>
      <c r="O219" s="43">
        <f t="shared" si="57"/>
        <v>0</v>
      </c>
      <c r="P219" s="43">
        <f t="shared" si="57"/>
        <v>0</v>
      </c>
      <c r="Q219" s="43">
        <f t="shared" si="57"/>
        <v>0</v>
      </c>
      <c r="R219" s="43">
        <f t="shared" si="57"/>
        <v>0</v>
      </c>
      <c r="S219" s="43">
        <f t="shared" si="57"/>
        <v>0</v>
      </c>
      <c r="T219" s="43">
        <f t="shared" si="57"/>
        <v>0</v>
      </c>
      <c r="U219" s="43">
        <f t="shared" si="57"/>
        <v>0</v>
      </c>
      <c r="V219" s="43">
        <f t="shared" si="57"/>
        <v>0</v>
      </c>
      <c r="W219" s="42">
        <f t="shared" si="57"/>
        <v>0</v>
      </c>
      <c r="Y219" s="405"/>
    </row>
    <row r="220" spans="2:45" outlineLevel="1" x14ac:dyDescent="0.2">
      <c r="B220" s="35"/>
      <c r="C220" s="34"/>
      <c r="D220" s="33"/>
      <c r="E220" s="72"/>
      <c r="F220" s="84" t="s">
        <v>183</v>
      </c>
      <c r="G220" s="382"/>
      <c r="H220" s="397"/>
      <c r="I220" s="398"/>
      <c r="J220" s="398"/>
      <c r="K220" s="401"/>
      <c r="L220" s="397"/>
      <c r="M220" s="399"/>
      <c r="N220" s="398"/>
      <c r="O220" s="398"/>
      <c r="P220" s="398"/>
      <c r="Q220" s="398"/>
      <c r="R220" s="398"/>
      <c r="S220" s="398"/>
      <c r="T220" s="398"/>
      <c r="U220" s="397"/>
      <c r="V220" s="401"/>
      <c r="W220" s="402"/>
      <c r="X220" s="80"/>
      <c r="Y220" s="404"/>
      <c r="Z220" s="80"/>
      <c r="AA220" s="152"/>
      <c r="AB220" s="152"/>
      <c r="AC220" s="152"/>
      <c r="AD220" s="152"/>
      <c r="AE220" s="152"/>
      <c r="AF220" s="152"/>
      <c r="AG220" s="152"/>
      <c r="AH220" s="152"/>
      <c r="AI220" s="152"/>
      <c r="AJ220" s="152"/>
      <c r="AK220" s="152"/>
      <c r="AL220" s="152"/>
      <c r="AM220" s="152"/>
      <c r="AN220" s="152"/>
      <c r="AO220" s="152"/>
      <c r="AP220" s="152"/>
      <c r="AQ220" s="152"/>
      <c r="AR220" s="152"/>
      <c r="AS220" s="152"/>
    </row>
    <row r="221" spans="2:45" outlineLevel="1" x14ac:dyDescent="0.2">
      <c r="B221" s="35"/>
      <c r="C221" s="34"/>
      <c r="D221" s="33"/>
      <c r="E221" s="72"/>
      <c r="F221" s="84" t="s">
        <v>272</v>
      </c>
      <c r="G221" s="382"/>
      <c r="H221" s="397"/>
      <c r="I221" s="398"/>
      <c r="J221" s="398"/>
      <c r="K221" s="401"/>
      <c r="L221" s="397"/>
      <c r="M221" s="399"/>
      <c r="N221" s="398"/>
      <c r="O221" s="398"/>
      <c r="P221" s="398"/>
      <c r="Q221" s="398"/>
      <c r="R221" s="398"/>
      <c r="S221" s="398"/>
      <c r="T221" s="398"/>
      <c r="U221" s="397"/>
      <c r="V221" s="401"/>
      <c r="W221" s="402"/>
      <c r="X221" s="80"/>
      <c r="Y221" s="404"/>
      <c r="Z221" s="80"/>
      <c r="AA221" s="152"/>
      <c r="AB221" s="152"/>
      <c r="AC221" s="152"/>
      <c r="AD221" s="152"/>
      <c r="AE221" s="152"/>
      <c r="AF221" s="152"/>
      <c r="AG221" s="152"/>
      <c r="AH221" s="152"/>
      <c r="AI221" s="152"/>
      <c r="AJ221" s="152"/>
      <c r="AK221" s="152"/>
      <c r="AL221" s="152"/>
      <c r="AM221" s="152"/>
      <c r="AN221" s="152"/>
      <c r="AO221" s="152"/>
      <c r="AP221" s="152"/>
      <c r="AQ221" s="152"/>
      <c r="AR221" s="152"/>
      <c r="AS221" s="152"/>
    </row>
    <row r="222" spans="2:45" x14ac:dyDescent="0.2">
      <c r="B222" s="79"/>
      <c r="C222" s="33" t="s">
        <v>118</v>
      </c>
      <c r="D222" s="72"/>
      <c r="E222" s="34"/>
      <c r="F222" s="34"/>
      <c r="G222" s="83"/>
      <c r="H222" s="50"/>
      <c r="I222" s="50"/>
      <c r="J222" s="50"/>
      <c r="K222" s="52"/>
      <c r="L222" s="50"/>
      <c r="M222" s="50"/>
      <c r="N222" s="50"/>
      <c r="O222" s="50"/>
      <c r="P222" s="50"/>
      <c r="Q222" s="50"/>
      <c r="R222" s="50"/>
      <c r="S222" s="50"/>
      <c r="T222" s="50"/>
      <c r="U222" s="50"/>
      <c r="V222" s="52"/>
      <c r="W222" s="52"/>
      <c r="Y222" s="405"/>
    </row>
    <row r="223" spans="2:45" x14ac:dyDescent="0.2">
      <c r="B223" s="79"/>
      <c r="C223" s="33"/>
      <c r="D223" s="33" t="s">
        <v>119</v>
      </c>
      <c r="E223" s="34"/>
      <c r="F223" s="34"/>
      <c r="G223" s="83">
        <f>SUBTOTAL(9,G224:G229)</f>
        <v>0</v>
      </c>
      <c r="H223" s="50">
        <f t="shared" ref="H223:W223" si="58">SUBTOTAL(9,H224:H229)</f>
        <v>0</v>
      </c>
      <c r="I223" s="50">
        <f t="shared" si="58"/>
        <v>0</v>
      </c>
      <c r="J223" s="50">
        <f t="shared" si="58"/>
        <v>0</v>
      </c>
      <c r="K223" s="52">
        <f t="shared" si="58"/>
        <v>0</v>
      </c>
      <c r="L223" s="50">
        <f t="shared" si="58"/>
        <v>0</v>
      </c>
      <c r="M223" s="50">
        <f t="shared" si="58"/>
        <v>0</v>
      </c>
      <c r="N223" s="50">
        <f t="shared" si="58"/>
        <v>0</v>
      </c>
      <c r="O223" s="50">
        <f t="shared" si="58"/>
        <v>0</v>
      </c>
      <c r="P223" s="50">
        <f t="shared" si="58"/>
        <v>0</v>
      </c>
      <c r="Q223" s="50">
        <f t="shared" si="58"/>
        <v>0</v>
      </c>
      <c r="R223" s="50">
        <f t="shared" si="58"/>
        <v>0</v>
      </c>
      <c r="S223" s="50">
        <f t="shared" si="58"/>
        <v>0</v>
      </c>
      <c r="T223" s="50">
        <f t="shared" si="58"/>
        <v>0</v>
      </c>
      <c r="U223" s="50">
        <f t="shared" si="58"/>
        <v>0</v>
      </c>
      <c r="V223" s="52">
        <f t="shared" si="58"/>
        <v>0</v>
      </c>
      <c r="W223" s="52">
        <f t="shared" si="58"/>
        <v>0</v>
      </c>
      <c r="Y223" s="405"/>
    </row>
    <row r="224" spans="2:45" outlineLevel="1" x14ac:dyDescent="0.2">
      <c r="B224" s="35"/>
      <c r="C224" s="34"/>
      <c r="D224" s="33"/>
      <c r="E224" s="72"/>
      <c r="F224" s="84" t="s">
        <v>315</v>
      </c>
      <c r="G224" s="382"/>
      <c r="H224" s="397"/>
      <c r="I224" s="398"/>
      <c r="J224" s="398"/>
      <c r="K224" s="401"/>
      <c r="L224" s="397"/>
      <c r="M224" s="399"/>
      <c r="N224" s="398"/>
      <c r="O224" s="398"/>
      <c r="P224" s="398"/>
      <c r="Q224" s="398"/>
      <c r="R224" s="398"/>
      <c r="S224" s="398"/>
      <c r="T224" s="398"/>
      <c r="U224" s="397"/>
      <c r="V224" s="401"/>
      <c r="W224" s="402"/>
      <c r="X224" s="80"/>
      <c r="Y224" s="404"/>
      <c r="Z224" s="80"/>
      <c r="AA224" s="152"/>
      <c r="AB224" s="152"/>
      <c r="AC224" s="152"/>
      <c r="AD224" s="152"/>
      <c r="AE224" s="152"/>
      <c r="AF224" s="152"/>
      <c r="AG224" s="152"/>
      <c r="AH224" s="152"/>
      <c r="AI224" s="152"/>
      <c r="AJ224" s="152"/>
      <c r="AK224" s="152"/>
      <c r="AL224" s="152"/>
      <c r="AM224" s="152"/>
      <c r="AN224" s="152"/>
      <c r="AO224" s="152"/>
      <c r="AP224" s="152"/>
      <c r="AQ224" s="152"/>
      <c r="AR224" s="152"/>
      <c r="AS224" s="152"/>
    </row>
    <row r="225" spans="2:25" outlineLevel="1" x14ac:dyDescent="0.2">
      <c r="B225" s="79"/>
      <c r="C225" s="34"/>
      <c r="D225" s="34"/>
      <c r="E225" s="72"/>
      <c r="F225" s="37" t="s">
        <v>124</v>
      </c>
      <c r="G225" s="382"/>
      <c r="H225" s="397"/>
      <c r="I225" s="398"/>
      <c r="J225" s="398"/>
      <c r="K225" s="401"/>
      <c r="L225" s="397"/>
      <c r="M225" s="399"/>
      <c r="N225" s="398"/>
      <c r="O225" s="398"/>
      <c r="P225" s="398"/>
      <c r="Q225" s="398"/>
      <c r="R225" s="398"/>
      <c r="S225" s="398"/>
      <c r="T225" s="398"/>
      <c r="U225" s="397"/>
      <c r="V225" s="401"/>
      <c r="W225" s="402"/>
      <c r="Y225" s="404"/>
    </row>
    <row r="226" spans="2:25" outlineLevel="1" x14ac:dyDescent="0.2">
      <c r="B226" s="79"/>
      <c r="C226" s="34"/>
      <c r="D226" s="34"/>
      <c r="E226" s="72"/>
      <c r="F226" s="37" t="s">
        <v>125</v>
      </c>
      <c r="G226" s="382"/>
      <c r="H226" s="397"/>
      <c r="I226" s="398"/>
      <c r="J226" s="398"/>
      <c r="K226" s="401"/>
      <c r="L226" s="397"/>
      <c r="M226" s="399"/>
      <c r="N226" s="398"/>
      <c r="O226" s="398"/>
      <c r="P226" s="398"/>
      <c r="Q226" s="398"/>
      <c r="R226" s="398"/>
      <c r="S226" s="398"/>
      <c r="T226" s="398"/>
      <c r="U226" s="397"/>
      <c r="V226" s="401"/>
      <c r="W226" s="402"/>
      <c r="Y226" s="404"/>
    </row>
    <row r="227" spans="2:25" outlineLevel="1" x14ac:dyDescent="0.2">
      <c r="B227" s="79"/>
      <c r="C227" s="34"/>
      <c r="D227" s="34"/>
      <c r="E227" s="72"/>
      <c r="F227" s="37" t="s">
        <v>126</v>
      </c>
      <c r="G227" s="382"/>
      <c r="H227" s="397"/>
      <c r="I227" s="398"/>
      <c r="J227" s="398"/>
      <c r="K227" s="401"/>
      <c r="L227" s="397"/>
      <c r="M227" s="399"/>
      <c r="N227" s="398"/>
      <c r="O227" s="398"/>
      <c r="P227" s="398"/>
      <c r="Q227" s="398"/>
      <c r="R227" s="398"/>
      <c r="S227" s="398"/>
      <c r="T227" s="398"/>
      <c r="U227" s="397"/>
      <c r="V227" s="401"/>
      <c r="W227" s="402"/>
      <c r="Y227" s="404"/>
    </row>
    <row r="228" spans="2:25" outlineLevel="1" x14ac:dyDescent="0.2">
      <c r="B228" s="79"/>
      <c r="C228" s="34"/>
      <c r="D228" s="34"/>
      <c r="E228" s="72"/>
      <c r="F228" s="37" t="s">
        <v>127</v>
      </c>
      <c r="G228" s="382"/>
      <c r="H228" s="397"/>
      <c r="I228" s="398"/>
      <c r="J228" s="398"/>
      <c r="K228" s="401"/>
      <c r="L228" s="397"/>
      <c r="M228" s="399"/>
      <c r="N228" s="398"/>
      <c r="O228" s="398"/>
      <c r="P228" s="398"/>
      <c r="Q228" s="398"/>
      <c r="R228" s="398"/>
      <c r="S228" s="398"/>
      <c r="T228" s="398"/>
      <c r="U228" s="397"/>
      <c r="V228" s="401"/>
      <c r="W228" s="402"/>
      <c r="Y228" s="404"/>
    </row>
    <row r="229" spans="2:25" outlineLevel="1" x14ac:dyDescent="0.2">
      <c r="B229" s="79"/>
      <c r="C229" s="72"/>
      <c r="D229" s="72"/>
      <c r="E229" s="72"/>
      <c r="F229" s="37" t="s">
        <v>128</v>
      </c>
      <c r="G229" s="382"/>
      <c r="H229" s="397"/>
      <c r="I229" s="398"/>
      <c r="J229" s="398"/>
      <c r="K229" s="401"/>
      <c r="L229" s="397"/>
      <c r="M229" s="399"/>
      <c r="N229" s="398"/>
      <c r="O229" s="398"/>
      <c r="P229" s="398"/>
      <c r="Q229" s="398"/>
      <c r="R229" s="398"/>
      <c r="S229" s="398"/>
      <c r="T229" s="398"/>
      <c r="U229" s="397"/>
      <c r="V229" s="401"/>
      <c r="W229" s="402"/>
      <c r="Y229" s="404"/>
    </row>
    <row r="230" spans="2:25" x14ac:dyDescent="0.2">
      <c r="B230" s="79"/>
      <c r="C230" s="34"/>
      <c r="D230" s="33" t="s">
        <v>129</v>
      </c>
      <c r="E230" s="72"/>
      <c r="F230" s="34"/>
      <c r="G230" s="83">
        <f t="shared" ref="G230:M230" si="59">SUBTOTAL(9,G231:G235)</f>
        <v>0</v>
      </c>
      <c r="H230" s="50">
        <f t="shared" si="59"/>
        <v>0</v>
      </c>
      <c r="I230" s="50">
        <f t="shared" si="59"/>
        <v>0</v>
      </c>
      <c r="J230" s="50">
        <f t="shared" si="59"/>
        <v>0</v>
      </c>
      <c r="K230" s="52">
        <f t="shared" si="59"/>
        <v>0</v>
      </c>
      <c r="L230" s="50">
        <f t="shared" si="59"/>
        <v>0</v>
      </c>
      <c r="M230" s="50">
        <f t="shared" si="59"/>
        <v>0</v>
      </c>
      <c r="N230" s="50">
        <f t="shared" ref="N230:W230" si="60">SUBTOTAL(9,N231:N235)</f>
        <v>0</v>
      </c>
      <c r="O230" s="50">
        <f t="shared" si="60"/>
        <v>0</v>
      </c>
      <c r="P230" s="50">
        <f t="shared" si="60"/>
        <v>0</v>
      </c>
      <c r="Q230" s="50">
        <f t="shared" si="60"/>
        <v>0</v>
      </c>
      <c r="R230" s="50">
        <f t="shared" si="60"/>
        <v>0</v>
      </c>
      <c r="S230" s="50">
        <f t="shared" si="60"/>
        <v>0</v>
      </c>
      <c r="T230" s="50">
        <f t="shared" si="60"/>
        <v>0</v>
      </c>
      <c r="U230" s="50">
        <f t="shared" si="60"/>
        <v>0</v>
      </c>
      <c r="V230" s="52">
        <f t="shared" si="60"/>
        <v>0</v>
      </c>
      <c r="W230" s="52">
        <f t="shared" si="60"/>
        <v>0</v>
      </c>
      <c r="Y230" s="405"/>
    </row>
    <row r="231" spans="2:25" outlineLevel="1" x14ac:dyDescent="0.2">
      <c r="B231" s="79"/>
      <c r="C231" s="34"/>
      <c r="D231" s="34"/>
      <c r="E231" s="33"/>
      <c r="F231" s="37" t="s">
        <v>130</v>
      </c>
      <c r="G231" s="382"/>
      <c r="H231" s="397"/>
      <c r="I231" s="398"/>
      <c r="J231" s="398"/>
      <c r="K231" s="401"/>
      <c r="L231" s="397"/>
      <c r="M231" s="399"/>
      <c r="N231" s="398"/>
      <c r="O231" s="398"/>
      <c r="P231" s="398"/>
      <c r="Q231" s="398"/>
      <c r="R231" s="398"/>
      <c r="S231" s="398"/>
      <c r="T231" s="398"/>
      <c r="U231" s="397"/>
      <c r="V231" s="401"/>
      <c r="W231" s="402"/>
      <c r="Y231" s="404"/>
    </row>
    <row r="232" spans="2:25" outlineLevel="1" x14ac:dyDescent="0.2">
      <c r="B232" s="79"/>
      <c r="C232" s="34"/>
      <c r="D232" s="34"/>
      <c r="E232" s="34"/>
      <c r="F232" s="37" t="s">
        <v>131</v>
      </c>
      <c r="G232" s="382"/>
      <c r="H232" s="397"/>
      <c r="I232" s="398"/>
      <c r="J232" s="398"/>
      <c r="K232" s="401"/>
      <c r="L232" s="397"/>
      <c r="M232" s="399"/>
      <c r="N232" s="398"/>
      <c r="O232" s="398"/>
      <c r="P232" s="398"/>
      <c r="Q232" s="398"/>
      <c r="R232" s="398"/>
      <c r="S232" s="398"/>
      <c r="T232" s="398"/>
      <c r="U232" s="397"/>
      <c r="V232" s="401"/>
      <c r="W232" s="402"/>
      <c r="Y232" s="404"/>
    </row>
    <row r="233" spans="2:25" outlineLevel="1" x14ac:dyDescent="0.2">
      <c r="B233" s="79"/>
      <c r="C233" s="34"/>
      <c r="D233" s="34"/>
      <c r="E233" s="34"/>
      <c r="F233" s="37" t="s">
        <v>132</v>
      </c>
      <c r="G233" s="382"/>
      <c r="H233" s="397"/>
      <c r="I233" s="398"/>
      <c r="J233" s="398"/>
      <c r="K233" s="401"/>
      <c r="L233" s="397"/>
      <c r="M233" s="399"/>
      <c r="N233" s="398"/>
      <c r="O233" s="398"/>
      <c r="P233" s="398"/>
      <c r="Q233" s="398"/>
      <c r="R233" s="398"/>
      <c r="S233" s="398"/>
      <c r="T233" s="398"/>
      <c r="U233" s="397"/>
      <c r="V233" s="401"/>
      <c r="W233" s="402"/>
      <c r="Y233" s="404"/>
    </row>
    <row r="234" spans="2:25" outlineLevel="1" x14ac:dyDescent="0.2">
      <c r="B234" s="79"/>
      <c r="C234" s="34"/>
      <c r="D234" s="34"/>
      <c r="E234" s="34"/>
      <c r="F234" s="37" t="s">
        <v>133</v>
      </c>
      <c r="G234" s="382"/>
      <c r="H234" s="397"/>
      <c r="I234" s="398"/>
      <c r="J234" s="398"/>
      <c r="K234" s="401"/>
      <c r="L234" s="397"/>
      <c r="M234" s="399"/>
      <c r="N234" s="398"/>
      <c r="O234" s="398"/>
      <c r="P234" s="398"/>
      <c r="Q234" s="398"/>
      <c r="R234" s="398"/>
      <c r="S234" s="398"/>
      <c r="T234" s="398"/>
      <c r="U234" s="397"/>
      <c r="V234" s="401"/>
      <c r="W234" s="402"/>
      <c r="Y234" s="404"/>
    </row>
    <row r="235" spans="2:25" outlineLevel="1" x14ac:dyDescent="0.2">
      <c r="B235" s="79"/>
      <c r="C235" s="34"/>
      <c r="D235" s="34"/>
      <c r="E235" s="34"/>
      <c r="F235" s="37" t="s">
        <v>177</v>
      </c>
      <c r="G235" s="382"/>
      <c r="H235" s="397"/>
      <c r="I235" s="398"/>
      <c r="J235" s="398"/>
      <c r="K235" s="401"/>
      <c r="L235" s="397"/>
      <c r="M235" s="399"/>
      <c r="N235" s="398"/>
      <c r="O235" s="398"/>
      <c r="P235" s="398"/>
      <c r="Q235" s="398"/>
      <c r="R235" s="398"/>
      <c r="S235" s="398"/>
      <c r="T235" s="398"/>
      <c r="U235" s="397"/>
      <c r="V235" s="401"/>
      <c r="W235" s="402"/>
      <c r="Y235" s="404"/>
    </row>
    <row r="236" spans="2:25" s="80" customFormat="1" x14ac:dyDescent="0.2">
      <c r="B236" s="35"/>
      <c r="C236" s="33" t="s">
        <v>135</v>
      </c>
      <c r="D236" s="72"/>
      <c r="E236" s="72"/>
      <c r="F236" s="34"/>
      <c r="G236" s="83"/>
      <c r="H236" s="50"/>
      <c r="I236" s="50"/>
      <c r="J236" s="50"/>
      <c r="K236" s="52"/>
      <c r="L236" s="50"/>
      <c r="M236" s="50"/>
      <c r="N236" s="50"/>
      <c r="O236" s="50"/>
      <c r="P236" s="50"/>
      <c r="Q236" s="50"/>
      <c r="R236" s="50"/>
      <c r="S236" s="50"/>
      <c r="T236" s="50"/>
      <c r="U236" s="50"/>
      <c r="V236" s="52"/>
      <c r="W236" s="46"/>
      <c r="Y236" s="403"/>
    </row>
    <row r="237" spans="2:25" s="80" customFormat="1" outlineLevel="1" x14ac:dyDescent="0.2">
      <c r="B237" s="35"/>
      <c r="C237" s="33"/>
      <c r="D237" s="33"/>
      <c r="E237" s="34"/>
      <c r="F237" s="36" t="s">
        <v>51</v>
      </c>
      <c r="G237" s="382"/>
      <c r="H237" s="397"/>
      <c r="I237" s="398"/>
      <c r="J237" s="398"/>
      <c r="K237" s="401"/>
      <c r="L237" s="397"/>
      <c r="M237" s="399"/>
      <c r="N237" s="398"/>
      <c r="O237" s="398"/>
      <c r="P237" s="398"/>
      <c r="Q237" s="398"/>
      <c r="R237" s="398"/>
      <c r="S237" s="398"/>
      <c r="T237" s="398"/>
      <c r="U237" s="397"/>
      <c r="V237" s="401"/>
      <c r="W237" s="402"/>
      <c r="Y237" s="406"/>
    </row>
    <row r="238" spans="2:25" s="80" customFormat="1" outlineLevel="1" x14ac:dyDescent="0.2">
      <c r="B238" s="35"/>
      <c r="C238" s="33"/>
      <c r="D238" s="33"/>
      <c r="E238" s="72"/>
      <c r="F238" s="36" t="s">
        <v>52</v>
      </c>
      <c r="G238" s="382"/>
      <c r="H238" s="397"/>
      <c r="I238" s="398"/>
      <c r="J238" s="398"/>
      <c r="K238" s="401"/>
      <c r="L238" s="397"/>
      <c r="M238" s="399"/>
      <c r="N238" s="398"/>
      <c r="O238" s="398"/>
      <c r="P238" s="398"/>
      <c r="Q238" s="398"/>
      <c r="R238" s="398"/>
      <c r="S238" s="398"/>
      <c r="T238" s="398"/>
      <c r="U238" s="397"/>
      <c r="V238" s="401"/>
      <c r="W238" s="402"/>
      <c r="Y238" s="406"/>
    </row>
    <row r="239" spans="2:25" s="80" customFormat="1" outlineLevel="1" x14ac:dyDescent="0.2">
      <c r="B239" s="35"/>
      <c r="C239" s="33"/>
      <c r="D239" s="33"/>
      <c r="E239" s="34"/>
      <c r="F239" s="36" t="s">
        <v>57</v>
      </c>
      <c r="G239" s="382"/>
      <c r="H239" s="397"/>
      <c r="I239" s="398"/>
      <c r="J239" s="398"/>
      <c r="K239" s="401"/>
      <c r="L239" s="397"/>
      <c r="M239" s="399"/>
      <c r="N239" s="398"/>
      <c r="O239" s="398"/>
      <c r="P239" s="398"/>
      <c r="Q239" s="398"/>
      <c r="R239" s="398"/>
      <c r="S239" s="398"/>
      <c r="T239" s="398"/>
      <c r="U239" s="397"/>
      <c r="V239" s="401"/>
      <c r="W239" s="402"/>
      <c r="Y239" s="406"/>
    </row>
    <row r="240" spans="2:25" s="80" customFormat="1" outlineLevel="1" x14ac:dyDescent="0.2">
      <c r="B240" s="35"/>
      <c r="C240" s="33"/>
      <c r="D240" s="33"/>
      <c r="E240" s="34"/>
      <c r="F240" s="36" t="s">
        <v>168</v>
      </c>
      <c r="G240" s="382"/>
      <c r="H240" s="397"/>
      <c r="I240" s="398"/>
      <c r="J240" s="398"/>
      <c r="K240" s="401"/>
      <c r="L240" s="397"/>
      <c r="M240" s="399"/>
      <c r="N240" s="398"/>
      <c r="O240" s="398"/>
      <c r="P240" s="398"/>
      <c r="Q240" s="398"/>
      <c r="R240" s="398"/>
      <c r="S240" s="398"/>
      <c r="T240" s="398"/>
      <c r="U240" s="397"/>
      <c r="V240" s="401"/>
      <c r="W240" s="402"/>
      <c r="Y240" s="406"/>
    </row>
    <row r="241" spans="2:25" s="80" customFormat="1" outlineLevel="1" x14ac:dyDescent="0.2">
      <c r="B241" s="35"/>
      <c r="C241" s="33"/>
      <c r="D241" s="33"/>
      <c r="E241" s="34"/>
      <c r="F241" s="36" t="s">
        <v>62</v>
      </c>
      <c r="G241" s="382"/>
      <c r="H241" s="397"/>
      <c r="I241" s="398"/>
      <c r="J241" s="398"/>
      <c r="K241" s="401"/>
      <c r="L241" s="397"/>
      <c r="M241" s="399"/>
      <c r="N241" s="398"/>
      <c r="O241" s="398"/>
      <c r="P241" s="398"/>
      <c r="Q241" s="398"/>
      <c r="R241" s="398"/>
      <c r="S241" s="398"/>
      <c r="T241" s="398"/>
      <c r="U241" s="397"/>
      <c r="V241" s="401"/>
      <c r="W241" s="402"/>
      <c r="Y241" s="404"/>
    </row>
    <row r="242" spans="2:25" s="80" customFormat="1" outlineLevel="1" x14ac:dyDescent="0.2">
      <c r="B242" s="35"/>
      <c r="C242" s="33"/>
      <c r="D242" s="33"/>
      <c r="E242" s="34"/>
      <c r="F242" s="36" t="s">
        <v>174</v>
      </c>
      <c r="G242" s="382"/>
      <c r="H242" s="397"/>
      <c r="I242" s="398"/>
      <c r="J242" s="398"/>
      <c r="K242" s="401"/>
      <c r="L242" s="397"/>
      <c r="M242" s="399"/>
      <c r="N242" s="398"/>
      <c r="O242" s="398"/>
      <c r="P242" s="398"/>
      <c r="Q242" s="398"/>
      <c r="R242" s="398"/>
      <c r="S242" s="398"/>
      <c r="T242" s="398"/>
      <c r="U242" s="397"/>
      <c r="V242" s="401"/>
      <c r="W242" s="402"/>
      <c r="Y242" s="404"/>
    </row>
    <row r="243" spans="2:25" s="80" customFormat="1" x14ac:dyDescent="0.2">
      <c r="B243" s="35"/>
      <c r="C243" s="33" t="s">
        <v>136</v>
      </c>
      <c r="D243" s="72"/>
      <c r="E243" s="72"/>
      <c r="F243" s="34"/>
      <c r="G243" s="77"/>
      <c r="H243" s="74"/>
      <c r="I243" s="74"/>
      <c r="J243" s="74"/>
      <c r="K243" s="75"/>
      <c r="L243" s="43"/>
      <c r="M243" s="43"/>
      <c r="N243" s="43"/>
      <c r="O243" s="43"/>
      <c r="P243" s="43"/>
      <c r="Q243" s="43"/>
      <c r="R243" s="43"/>
      <c r="S243" s="43"/>
      <c r="T243" s="43"/>
      <c r="U243" s="43"/>
      <c r="V243" s="46"/>
      <c r="W243" s="46"/>
      <c r="Y243" s="403"/>
    </row>
    <row r="244" spans="2:25" s="80" customFormat="1" outlineLevel="1" x14ac:dyDescent="0.2">
      <c r="B244" s="35"/>
      <c r="C244" s="33"/>
      <c r="D244" s="33"/>
      <c r="E244" s="34"/>
      <c r="F244" s="36" t="s">
        <v>51</v>
      </c>
      <c r="G244" s="382"/>
      <c r="H244" s="397"/>
      <c r="I244" s="398"/>
      <c r="J244" s="398"/>
      <c r="K244" s="401"/>
      <c r="L244" s="397"/>
      <c r="M244" s="399"/>
      <c r="N244" s="398"/>
      <c r="O244" s="398"/>
      <c r="P244" s="398"/>
      <c r="Q244" s="398"/>
      <c r="R244" s="398"/>
      <c r="S244" s="398"/>
      <c r="T244" s="398"/>
      <c r="U244" s="397"/>
      <c r="V244" s="401"/>
      <c r="W244" s="402"/>
      <c r="Y244" s="406"/>
    </row>
    <row r="245" spans="2:25" s="80" customFormat="1" outlineLevel="1" x14ac:dyDescent="0.2">
      <c r="B245" s="35"/>
      <c r="C245" s="33"/>
      <c r="D245" s="33"/>
      <c r="E245" s="72"/>
      <c r="F245" s="36" t="s">
        <v>52</v>
      </c>
      <c r="G245" s="382"/>
      <c r="H245" s="397"/>
      <c r="I245" s="398"/>
      <c r="J245" s="398"/>
      <c r="K245" s="401"/>
      <c r="L245" s="397"/>
      <c r="M245" s="399"/>
      <c r="N245" s="398"/>
      <c r="O245" s="398"/>
      <c r="P245" s="398"/>
      <c r="Q245" s="398"/>
      <c r="R245" s="398"/>
      <c r="S245" s="398"/>
      <c r="T245" s="398"/>
      <c r="U245" s="397"/>
      <c r="V245" s="401"/>
      <c r="W245" s="402"/>
      <c r="Y245" s="406"/>
    </row>
    <row r="246" spans="2:25" s="80" customFormat="1" outlineLevel="1" x14ac:dyDescent="0.2">
      <c r="B246" s="35"/>
      <c r="C246" s="33"/>
      <c r="D246" s="33"/>
      <c r="E246" s="34"/>
      <c r="F246" s="36" t="s">
        <v>57</v>
      </c>
      <c r="G246" s="382"/>
      <c r="H246" s="397"/>
      <c r="I246" s="398"/>
      <c r="J246" s="398"/>
      <c r="K246" s="401"/>
      <c r="L246" s="397"/>
      <c r="M246" s="399"/>
      <c r="N246" s="398"/>
      <c r="O246" s="398"/>
      <c r="P246" s="398"/>
      <c r="Q246" s="398"/>
      <c r="R246" s="398"/>
      <c r="S246" s="398"/>
      <c r="T246" s="398"/>
      <c r="U246" s="397"/>
      <c r="V246" s="401"/>
      <c r="W246" s="402"/>
      <c r="Y246" s="406"/>
    </row>
    <row r="247" spans="2:25" s="80" customFormat="1" outlineLevel="1" x14ac:dyDescent="0.2">
      <c r="B247" s="35"/>
      <c r="C247" s="33"/>
      <c r="D247" s="33"/>
      <c r="E247" s="34"/>
      <c r="F247" s="36" t="s">
        <v>168</v>
      </c>
      <c r="G247" s="382"/>
      <c r="H247" s="397"/>
      <c r="I247" s="398"/>
      <c r="J247" s="398"/>
      <c r="K247" s="401"/>
      <c r="L247" s="397"/>
      <c r="M247" s="399"/>
      <c r="N247" s="398"/>
      <c r="O247" s="398"/>
      <c r="P247" s="398"/>
      <c r="Q247" s="398"/>
      <c r="R247" s="398"/>
      <c r="S247" s="398"/>
      <c r="T247" s="398"/>
      <c r="U247" s="397"/>
      <c r="V247" s="401"/>
      <c r="W247" s="402"/>
      <c r="Y247" s="406"/>
    </row>
    <row r="248" spans="2:25" s="80" customFormat="1" outlineLevel="1" x14ac:dyDescent="0.2">
      <c r="B248" s="35"/>
      <c r="C248" s="33"/>
      <c r="D248" s="33"/>
      <c r="E248" s="34"/>
      <c r="F248" s="36" t="s">
        <v>62</v>
      </c>
      <c r="G248" s="382"/>
      <c r="H248" s="397"/>
      <c r="I248" s="398"/>
      <c r="J248" s="398"/>
      <c r="K248" s="401"/>
      <c r="L248" s="397"/>
      <c r="M248" s="399"/>
      <c r="N248" s="398"/>
      <c r="O248" s="398"/>
      <c r="P248" s="398"/>
      <c r="Q248" s="398"/>
      <c r="R248" s="398"/>
      <c r="S248" s="398"/>
      <c r="T248" s="398"/>
      <c r="U248" s="397"/>
      <c r="V248" s="401"/>
      <c r="W248" s="402"/>
      <c r="Y248" s="404"/>
    </row>
    <row r="249" spans="2:25" s="80" customFormat="1" outlineLevel="1" x14ac:dyDescent="0.2">
      <c r="B249" s="35"/>
      <c r="C249" s="33"/>
      <c r="D249" s="33"/>
      <c r="E249" s="34"/>
      <c r="F249" s="36" t="s">
        <v>174</v>
      </c>
      <c r="G249" s="382"/>
      <c r="H249" s="397"/>
      <c r="I249" s="398"/>
      <c r="J249" s="398"/>
      <c r="K249" s="401"/>
      <c r="L249" s="397"/>
      <c r="M249" s="399"/>
      <c r="N249" s="398"/>
      <c r="O249" s="398"/>
      <c r="P249" s="398"/>
      <c r="Q249" s="398"/>
      <c r="R249" s="398"/>
      <c r="S249" s="398"/>
      <c r="T249" s="398"/>
      <c r="U249" s="397"/>
      <c r="V249" s="401"/>
      <c r="W249" s="402"/>
      <c r="Y249" s="404"/>
    </row>
    <row r="250" spans="2:25" s="80" customFormat="1" x14ac:dyDescent="0.2">
      <c r="B250" s="35"/>
      <c r="C250" s="33" t="s">
        <v>137</v>
      </c>
      <c r="D250" s="33"/>
      <c r="E250" s="34"/>
      <c r="F250" s="72"/>
      <c r="G250" s="77"/>
      <c r="H250" s="74"/>
      <c r="I250" s="74"/>
      <c r="J250" s="74"/>
      <c r="K250" s="75"/>
      <c r="L250" s="43"/>
      <c r="M250" s="43"/>
      <c r="N250" s="43"/>
      <c r="O250" s="43"/>
      <c r="P250" s="43"/>
      <c r="Q250" s="43"/>
      <c r="R250" s="43"/>
      <c r="S250" s="43"/>
      <c r="T250" s="43"/>
      <c r="U250" s="43"/>
      <c r="V250" s="46"/>
      <c r="W250" s="46"/>
      <c r="Y250" s="403"/>
    </row>
    <row r="251" spans="2:25" s="80" customFormat="1" outlineLevel="1" x14ac:dyDescent="0.2">
      <c r="B251" s="35"/>
      <c r="C251" s="34"/>
      <c r="D251" s="33"/>
      <c r="E251" s="72"/>
      <c r="F251" s="36" t="s">
        <v>137</v>
      </c>
      <c r="G251" s="382"/>
      <c r="H251" s="74"/>
      <c r="I251" s="74"/>
      <c r="J251" s="74"/>
      <c r="K251" s="75"/>
      <c r="L251" s="43"/>
      <c r="M251" s="43"/>
      <c r="N251" s="43"/>
      <c r="O251" s="43"/>
      <c r="P251" s="43"/>
      <c r="Q251" s="43"/>
      <c r="R251" s="43"/>
      <c r="S251" s="43"/>
      <c r="T251" s="43"/>
      <c r="U251" s="43"/>
      <c r="V251" s="46"/>
      <c r="W251" s="46"/>
      <c r="Y251" s="406"/>
    </row>
    <row r="252" spans="2:25" s="80" customFormat="1" outlineLevel="1" x14ac:dyDescent="0.2">
      <c r="B252" s="35"/>
      <c r="C252" s="34"/>
      <c r="D252" s="33"/>
      <c r="E252" s="72"/>
      <c r="F252" s="34"/>
      <c r="G252" s="476"/>
      <c r="H252" s="78"/>
      <c r="I252" s="74"/>
      <c r="J252" s="74"/>
      <c r="K252" s="75"/>
      <c r="L252" s="43"/>
      <c r="M252" s="43"/>
      <c r="N252" s="43"/>
      <c r="O252" s="43"/>
      <c r="P252" s="43"/>
      <c r="Q252" s="43"/>
      <c r="R252" s="43"/>
      <c r="S252" s="43"/>
      <c r="T252" s="43"/>
      <c r="U252" s="43"/>
      <c r="V252" s="43"/>
      <c r="W252" s="42"/>
      <c r="Y252" s="405"/>
    </row>
    <row r="253" spans="2:25" s="80" customFormat="1" outlineLevel="1" x14ac:dyDescent="0.2">
      <c r="B253" s="35"/>
      <c r="C253" s="33" t="s">
        <v>394</v>
      </c>
      <c r="D253" s="33"/>
      <c r="E253" s="72"/>
      <c r="F253" s="34"/>
      <c r="G253" s="476"/>
      <c r="H253" s="78"/>
      <c r="I253" s="74"/>
      <c r="J253" s="74"/>
      <c r="K253" s="75"/>
      <c r="L253" s="43"/>
      <c r="M253" s="43"/>
      <c r="N253" s="43"/>
      <c r="O253" s="43"/>
      <c r="P253" s="43"/>
      <c r="Q253" s="43"/>
      <c r="R253" s="43"/>
      <c r="S253" s="43"/>
      <c r="T253" s="43"/>
      <c r="U253" s="43"/>
      <c r="V253" s="43"/>
      <c r="W253" s="42"/>
      <c r="Y253" s="405"/>
    </row>
    <row r="254" spans="2:25" s="80" customFormat="1" outlineLevel="1" x14ac:dyDescent="0.2">
      <c r="B254" s="35"/>
      <c r="C254" s="34"/>
      <c r="D254" s="33"/>
      <c r="E254" s="72"/>
      <c r="F254" s="475" t="s">
        <v>390</v>
      </c>
      <c r="G254" s="379"/>
      <c r="H254" s="383"/>
      <c r="I254" s="384"/>
      <c r="J254" s="384"/>
      <c r="K254" s="385"/>
      <c r="L254" s="386"/>
      <c r="M254" s="387"/>
      <c r="N254" s="384"/>
      <c r="O254" s="384"/>
      <c r="P254" s="384"/>
      <c r="Q254" s="384"/>
      <c r="R254" s="384"/>
      <c r="S254" s="384"/>
      <c r="T254" s="384"/>
      <c r="U254" s="384"/>
      <c r="V254" s="388"/>
      <c r="W254" s="379"/>
      <c r="Y254" s="404"/>
    </row>
    <row r="255" spans="2:25" s="80" customFormat="1" outlineLevel="1" x14ac:dyDescent="0.2">
      <c r="B255" s="35"/>
      <c r="C255" s="34"/>
      <c r="D255" s="33"/>
      <c r="E255" s="72"/>
      <c r="F255" s="475" t="s">
        <v>391</v>
      </c>
      <c r="G255" s="379"/>
      <c r="H255" s="383"/>
      <c r="I255" s="384"/>
      <c r="J255" s="384"/>
      <c r="K255" s="385"/>
      <c r="L255" s="386"/>
      <c r="M255" s="387"/>
      <c r="N255" s="384"/>
      <c r="O255" s="384"/>
      <c r="P255" s="384"/>
      <c r="Q255" s="384"/>
      <c r="R255" s="384"/>
      <c r="S255" s="384"/>
      <c r="T255" s="384"/>
      <c r="U255" s="384"/>
      <c r="V255" s="388"/>
      <c r="W255" s="379"/>
      <c r="Y255" s="404"/>
    </row>
    <row r="256" spans="2:25" s="80" customFormat="1" outlineLevel="1" x14ac:dyDescent="0.2">
      <c r="B256" s="35"/>
      <c r="C256" s="34"/>
      <c r="D256" s="33"/>
      <c r="E256" s="72"/>
      <c r="F256" s="475" t="s">
        <v>392</v>
      </c>
      <c r="G256" s="379"/>
      <c r="H256" s="383"/>
      <c r="I256" s="384"/>
      <c r="J256" s="384"/>
      <c r="K256" s="385"/>
      <c r="L256" s="386"/>
      <c r="M256" s="387"/>
      <c r="N256" s="384"/>
      <c r="O256" s="384"/>
      <c r="P256" s="384"/>
      <c r="Q256" s="384"/>
      <c r="R256" s="384"/>
      <c r="S256" s="384"/>
      <c r="T256" s="384"/>
      <c r="U256" s="384"/>
      <c r="V256" s="388"/>
      <c r="W256" s="379"/>
      <c r="Y256" s="404"/>
    </row>
    <row r="257" spans="2:45" x14ac:dyDescent="0.2">
      <c r="B257" s="39"/>
      <c r="C257" s="34"/>
      <c r="D257" s="34"/>
      <c r="E257" s="34"/>
      <c r="F257" s="34"/>
      <c r="G257" s="83"/>
      <c r="H257" s="85"/>
      <c r="I257" s="85"/>
      <c r="J257" s="85"/>
      <c r="K257" s="149"/>
      <c r="L257" s="50"/>
      <c r="M257" s="50"/>
      <c r="N257" s="50"/>
      <c r="O257" s="50"/>
      <c r="P257" s="50"/>
      <c r="Q257" s="50"/>
      <c r="R257" s="50"/>
      <c r="S257" s="50"/>
      <c r="T257" s="50"/>
      <c r="U257" s="50"/>
      <c r="V257" s="52"/>
      <c r="W257" s="52"/>
      <c r="Y257" s="405"/>
    </row>
    <row r="258" spans="2:45" x14ac:dyDescent="0.2">
      <c r="B258" s="40" t="s">
        <v>266</v>
      </c>
      <c r="C258" s="86"/>
      <c r="D258" s="86"/>
      <c r="E258" s="86"/>
      <c r="F258" s="86"/>
      <c r="G258" s="54">
        <f t="shared" ref="G258:W258" si="61">SUBTOTAL(9,G132:G257)</f>
        <v>0</v>
      </c>
      <c r="H258" s="53">
        <f t="shared" si="61"/>
        <v>0</v>
      </c>
      <c r="I258" s="53">
        <f t="shared" si="61"/>
        <v>0</v>
      </c>
      <c r="J258" s="53">
        <f t="shared" si="61"/>
        <v>0</v>
      </c>
      <c r="K258" s="55">
        <f t="shared" si="61"/>
        <v>0</v>
      </c>
      <c r="L258" s="53">
        <f t="shared" si="61"/>
        <v>0</v>
      </c>
      <c r="M258" s="53">
        <f t="shared" si="61"/>
        <v>0</v>
      </c>
      <c r="N258" s="53">
        <f t="shared" si="61"/>
        <v>0</v>
      </c>
      <c r="O258" s="53">
        <f t="shared" si="61"/>
        <v>0</v>
      </c>
      <c r="P258" s="53">
        <f t="shared" si="61"/>
        <v>0</v>
      </c>
      <c r="Q258" s="53">
        <f t="shared" si="61"/>
        <v>0</v>
      </c>
      <c r="R258" s="53">
        <f t="shared" si="61"/>
        <v>0</v>
      </c>
      <c r="S258" s="53">
        <f t="shared" si="61"/>
        <v>0</v>
      </c>
      <c r="T258" s="53">
        <f t="shared" si="61"/>
        <v>0</v>
      </c>
      <c r="U258" s="53">
        <f t="shared" si="61"/>
        <v>0</v>
      </c>
      <c r="V258" s="55">
        <f t="shared" si="61"/>
        <v>0</v>
      </c>
      <c r="W258" s="55">
        <f t="shared" si="61"/>
        <v>0</v>
      </c>
      <c r="Y258" s="411"/>
    </row>
    <row r="259" spans="2:45" x14ac:dyDescent="0.2">
      <c r="B259" s="39"/>
      <c r="C259" s="34"/>
      <c r="D259" s="34"/>
      <c r="E259" s="34"/>
      <c r="F259" s="34"/>
      <c r="G259" s="77"/>
      <c r="H259" s="50"/>
      <c r="I259" s="50"/>
      <c r="J259" s="50"/>
      <c r="K259" s="52"/>
      <c r="L259" s="50"/>
      <c r="M259" s="50"/>
      <c r="N259" s="50"/>
      <c r="O259" s="50"/>
      <c r="P259" s="50"/>
      <c r="Q259" s="50"/>
      <c r="R259" s="50"/>
      <c r="S259" s="50"/>
      <c r="T259" s="50"/>
      <c r="U259" s="50"/>
      <c r="V259" s="52"/>
      <c r="W259" s="52"/>
      <c r="Y259" s="405"/>
    </row>
    <row r="260" spans="2:45" x14ac:dyDescent="0.2">
      <c r="B260" s="41" t="s">
        <v>270</v>
      </c>
      <c r="C260" s="4"/>
      <c r="D260" s="4"/>
      <c r="E260" s="4"/>
      <c r="F260" s="4"/>
      <c r="G260" s="382"/>
      <c r="H260" s="85"/>
      <c r="I260" s="85"/>
      <c r="J260" s="85"/>
      <c r="K260" s="149"/>
      <c r="L260" s="50"/>
      <c r="M260" s="50"/>
      <c r="N260" s="50"/>
      <c r="O260" s="50"/>
      <c r="P260" s="50"/>
      <c r="Q260" s="50"/>
      <c r="R260" s="50"/>
      <c r="S260" s="50"/>
      <c r="T260" s="50"/>
      <c r="U260" s="50"/>
      <c r="V260" s="52"/>
      <c r="W260" s="52"/>
      <c r="Y260" s="405"/>
    </row>
    <row r="261" spans="2:45" x14ac:dyDescent="0.2">
      <c r="B261" s="35"/>
      <c r="C261" s="34"/>
      <c r="D261" s="34"/>
      <c r="E261" s="34"/>
      <c r="F261" s="34"/>
      <c r="G261" s="83"/>
      <c r="H261" s="85"/>
      <c r="I261" s="85"/>
      <c r="J261" s="85"/>
      <c r="K261" s="149"/>
      <c r="L261" s="50"/>
      <c r="M261" s="50"/>
      <c r="N261" s="50"/>
      <c r="O261" s="50"/>
      <c r="P261" s="50"/>
      <c r="Q261" s="50"/>
      <c r="R261" s="50"/>
      <c r="S261" s="50"/>
      <c r="T261" s="50"/>
      <c r="U261" s="50"/>
      <c r="V261" s="52"/>
      <c r="W261" s="52"/>
      <c r="X261" s="80"/>
      <c r="Y261" s="405"/>
      <c r="Z261" s="80"/>
      <c r="AA261" s="80"/>
      <c r="AB261" s="80"/>
      <c r="AC261" s="80"/>
      <c r="AD261" s="80"/>
      <c r="AE261" s="80"/>
      <c r="AF261" s="80"/>
      <c r="AG261" s="80"/>
      <c r="AH261" s="80"/>
      <c r="AI261" s="80"/>
      <c r="AJ261" s="80"/>
      <c r="AK261" s="80"/>
      <c r="AL261" s="80"/>
      <c r="AM261" s="80"/>
      <c r="AN261" s="80"/>
      <c r="AO261" s="80"/>
      <c r="AP261" s="80"/>
      <c r="AQ261" s="80"/>
      <c r="AR261" s="80"/>
      <c r="AS261" s="80"/>
    </row>
    <row r="262" spans="2:45" s="158" customFormat="1" ht="16.5" thickBot="1" x14ac:dyDescent="0.25">
      <c r="B262" s="87" t="s">
        <v>269</v>
      </c>
      <c r="C262" s="88"/>
      <c r="D262" s="88"/>
      <c r="E262" s="88"/>
      <c r="F262" s="88"/>
      <c r="G262" s="89">
        <f>SUM(G258:G261)</f>
        <v>0</v>
      </c>
      <c r="H262" s="90">
        <f t="shared" ref="H262:W262" si="62">SUM(H258:H261)</f>
        <v>0</v>
      </c>
      <c r="I262" s="90">
        <f t="shared" si="62"/>
        <v>0</v>
      </c>
      <c r="J262" s="90">
        <f t="shared" si="62"/>
        <v>0</v>
      </c>
      <c r="K262" s="502">
        <f t="shared" si="62"/>
        <v>0</v>
      </c>
      <c r="L262" s="92">
        <f t="shared" si="62"/>
        <v>0</v>
      </c>
      <c r="M262" s="92">
        <f t="shared" si="62"/>
        <v>0</v>
      </c>
      <c r="N262" s="92">
        <f t="shared" si="62"/>
        <v>0</v>
      </c>
      <c r="O262" s="92">
        <f t="shared" si="62"/>
        <v>0</v>
      </c>
      <c r="P262" s="92">
        <f t="shared" si="62"/>
        <v>0</v>
      </c>
      <c r="Q262" s="92">
        <f t="shared" si="62"/>
        <v>0</v>
      </c>
      <c r="R262" s="92">
        <f t="shared" si="62"/>
        <v>0</v>
      </c>
      <c r="S262" s="92">
        <f t="shared" si="62"/>
        <v>0</v>
      </c>
      <c r="T262" s="92">
        <f t="shared" si="62"/>
        <v>0</v>
      </c>
      <c r="U262" s="92">
        <f t="shared" si="62"/>
        <v>0</v>
      </c>
      <c r="V262" s="93">
        <f t="shared" si="62"/>
        <v>0</v>
      </c>
      <c r="W262" s="93">
        <f t="shared" si="62"/>
        <v>0</v>
      </c>
      <c r="X262" s="139"/>
      <c r="Y262" s="412"/>
      <c r="Z262" s="139"/>
      <c r="AA262" s="139"/>
      <c r="AB262" s="139"/>
      <c r="AC262" s="139"/>
      <c r="AD262" s="139"/>
      <c r="AE262" s="139"/>
      <c r="AF262" s="139"/>
      <c r="AG262" s="139"/>
      <c r="AH262" s="139"/>
      <c r="AI262" s="139"/>
      <c r="AJ262" s="139"/>
      <c r="AK262" s="139"/>
      <c r="AL262" s="139"/>
      <c r="AM262" s="139"/>
      <c r="AN262" s="139"/>
      <c r="AO262" s="139"/>
      <c r="AP262" s="139"/>
      <c r="AQ262" s="139"/>
      <c r="AR262" s="139"/>
      <c r="AS262" s="139"/>
    </row>
    <row r="263" spans="2:45" s="80" customFormat="1" ht="13.5" thickBot="1" x14ac:dyDescent="0.25">
      <c r="B263" s="2"/>
      <c r="C263" s="2"/>
      <c r="D263" s="2"/>
      <c r="E263" s="2"/>
      <c r="F263" s="2"/>
      <c r="G263" s="136"/>
      <c r="H263" s="136"/>
      <c r="I263" s="136"/>
      <c r="J263" s="136"/>
      <c r="K263" s="503"/>
      <c r="L263" s="136"/>
      <c r="M263" s="136"/>
      <c r="N263" s="136"/>
      <c r="O263" s="136"/>
      <c r="P263" s="136"/>
      <c r="Q263" s="136"/>
      <c r="R263" s="136"/>
      <c r="S263" s="136"/>
      <c r="T263" s="136"/>
      <c r="U263" s="136"/>
      <c r="V263" s="136"/>
      <c r="W263" s="136"/>
      <c r="Y263" s="413"/>
    </row>
    <row r="264" spans="2:45" s="137" customFormat="1" ht="15.75" x14ac:dyDescent="0.2">
      <c r="B264" s="367" t="s">
        <v>333</v>
      </c>
      <c r="C264" s="141"/>
      <c r="D264" s="141"/>
      <c r="E264" s="141"/>
      <c r="F264" s="141"/>
      <c r="G264" s="436"/>
      <c r="H264" s="97"/>
      <c r="I264" s="96"/>
      <c r="J264" s="96"/>
      <c r="K264" s="99"/>
      <c r="L264" s="96"/>
      <c r="M264" s="98"/>
      <c r="N264" s="96"/>
      <c r="O264" s="96"/>
      <c r="P264" s="96"/>
      <c r="Q264" s="96"/>
      <c r="R264" s="96"/>
      <c r="S264" s="96"/>
      <c r="T264" s="96"/>
      <c r="U264" s="96"/>
      <c r="V264" s="96"/>
      <c r="W264" s="95"/>
      <c r="Y264" s="409"/>
    </row>
    <row r="265" spans="2:45" s="137" customFormat="1" ht="12.75" customHeight="1" x14ac:dyDescent="0.2">
      <c r="B265" s="531" t="s">
        <v>354</v>
      </c>
      <c r="C265" s="253"/>
      <c r="D265" s="33"/>
      <c r="E265" s="72"/>
      <c r="F265" s="532"/>
      <c r="G265" s="74"/>
      <c r="H265" s="58"/>
      <c r="I265" s="43"/>
      <c r="J265" s="43"/>
      <c r="K265" s="46"/>
      <c r="L265" s="43"/>
      <c r="M265" s="45"/>
      <c r="N265" s="43"/>
      <c r="O265" s="43"/>
      <c r="P265" s="43"/>
      <c r="Q265" s="43"/>
      <c r="R265" s="43"/>
      <c r="S265" s="43"/>
      <c r="T265" s="43"/>
      <c r="U265" s="43"/>
      <c r="V265" s="43"/>
      <c r="W265" s="42"/>
      <c r="Y265" s="464"/>
    </row>
    <row r="266" spans="2:45" s="137" customFormat="1" ht="12.75" customHeight="1" x14ac:dyDescent="0.2">
      <c r="B266" s="252"/>
      <c r="C266" s="253"/>
      <c r="D266" s="33" t="s">
        <v>355</v>
      </c>
      <c r="E266" s="33"/>
      <c r="F266" s="533"/>
      <c r="G266" s="74">
        <f t="shared" ref="G266:W266" si="63">SUBTOTAL(9,G267:G274)</f>
        <v>0</v>
      </c>
      <c r="H266" s="58">
        <f t="shared" si="63"/>
        <v>0</v>
      </c>
      <c r="I266" s="43">
        <f t="shared" si="63"/>
        <v>0</v>
      </c>
      <c r="J266" s="43">
        <f t="shared" si="63"/>
        <v>0</v>
      </c>
      <c r="K266" s="46">
        <f t="shared" si="63"/>
        <v>0</v>
      </c>
      <c r="L266" s="43">
        <f t="shared" si="63"/>
        <v>0</v>
      </c>
      <c r="M266" s="45">
        <f t="shared" si="63"/>
        <v>0</v>
      </c>
      <c r="N266" s="43">
        <f t="shared" si="63"/>
        <v>0</v>
      </c>
      <c r="O266" s="43">
        <f t="shared" si="63"/>
        <v>0</v>
      </c>
      <c r="P266" s="43">
        <f t="shared" si="63"/>
        <v>0</v>
      </c>
      <c r="Q266" s="43">
        <f t="shared" si="63"/>
        <v>0</v>
      </c>
      <c r="R266" s="43">
        <f t="shared" si="63"/>
        <v>0</v>
      </c>
      <c r="S266" s="43">
        <f t="shared" si="63"/>
        <v>0</v>
      </c>
      <c r="T266" s="43">
        <f t="shared" si="63"/>
        <v>0</v>
      </c>
      <c r="U266" s="43">
        <f t="shared" si="63"/>
        <v>0</v>
      </c>
      <c r="V266" s="43">
        <f t="shared" si="63"/>
        <v>0</v>
      </c>
      <c r="W266" s="42">
        <f t="shared" si="63"/>
        <v>0</v>
      </c>
      <c r="Y266" s="464"/>
    </row>
    <row r="267" spans="2:45" s="137" customFormat="1" ht="12.75" customHeight="1" outlineLevel="1" x14ac:dyDescent="0.2">
      <c r="B267" s="252"/>
      <c r="C267" s="253"/>
      <c r="D267" s="253"/>
      <c r="E267" s="253"/>
      <c r="F267" s="36" t="s">
        <v>356</v>
      </c>
      <c r="G267" s="450"/>
      <c r="H267" s="451"/>
      <c r="I267" s="439"/>
      <c r="J267" s="439"/>
      <c r="K267" s="440"/>
      <c r="L267" s="441"/>
      <c r="M267" s="442"/>
      <c r="N267" s="443"/>
      <c r="O267" s="443"/>
      <c r="P267" s="443"/>
      <c r="Q267" s="443"/>
      <c r="R267" s="443"/>
      <c r="S267" s="443"/>
      <c r="T267" s="443"/>
      <c r="U267" s="443"/>
      <c r="V267" s="444"/>
      <c r="W267" s="445"/>
      <c r="X267" s="80"/>
      <c r="Y267" s="404"/>
    </row>
    <row r="268" spans="2:45" s="137" customFormat="1" ht="12.75" customHeight="1" outlineLevel="1" x14ac:dyDescent="0.2">
      <c r="B268" s="252"/>
      <c r="C268" s="253"/>
      <c r="D268" s="253"/>
      <c r="E268" s="253"/>
      <c r="F268" s="36" t="s">
        <v>357</v>
      </c>
      <c r="G268" s="450"/>
      <c r="H268" s="451"/>
      <c r="I268" s="439"/>
      <c r="J268" s="439"/>
      <c r="K268" s="440"/>
      <c r="L268" s="441"/>
      <c r="M268" s="442"/>
      <c r="N268" s="443"/>
      <c r="O268" s="443"/>
      <c r="P268" s="443"/>
      <c r="Q268" s="443"/>
      <c r="R268" s="443"/>
      <c r="S268" s="443"/>
      <c r="T268" s="443"/>
      <c r="U268" s="443"/>
      <c r="V268" s="444"/>
      <c r="W268" s="445"/>
      <c r="X268" s="80"/>
      <c r="Y268" s="404"/>
    </row>
    <row r="269" spans="2:45" s="137" customFormat="1" ht="12.75" customHeight="1" outlineLevel="1" x14ac:dyDescent="0.2">
      <c r="B269" s="252"/>
      <c r="C269" s="253"/>
      <c r="D269" s="253"/>
      <c r="E269" s="253"/>
      <c r="F269" s="36" t="s">
        <v>358</v>
      </c>
      <c r="G269" s="450"/>
      <c r="H269" s="451"/>
      <c r="I269" s="439"/>
      <c r="J269" s="439"/>
      <c r="K269" s="440"/>
      <c r="L269" s="441"/>
      <c r="M269" s="442"/>
      <c r="N269" s="443"/>
      <c r="O269" s="443"/>
      <c r="P269" s="443"/>
      <c r="Q269" s="443"/>
      <c r="R269" s="443"/>
      <c r="S269" s="443"/>
      <c r="T269" s="443"/>
      <c r="U269" s="443"/>
      <c r="V269" s="444"/>
      <c r="W269" s="445"/>
      <c r="X269" s="80"/>
      <c r="Y269" s="404"/>
    </row>
    <row r="270" spans="2:45" s="137" customFormat="1" ht="12.75" customHeight="1" outlineLevel="1" x14ac:dyDescent="0.2">
      <c r="B270" s="252"/>
      <c r="C270" s="253"/>
      <c r="D270" s="253"/>
      <c r="E270" s="253"/>
      <c r="F270" s="36" t="s">
        <v>359</v>
      </c>
      <c r="G270" s="450"/>
      <c r="H270" s="451"/>
      <c r="I270" s="439"/>
      <c r="J270" s="439"/>
      <c r="K270" s="440"/>
      <c r="L270" s="441"/>
      <c r="M270" s="442"/>
      <c r="N270" s="443"/>
      <c r="O270" s="443"/>
      <c r="P270" s="443"/>
      <c r="Q270" s="443"/>
      <c r="R270" s="443"/>
      <c r="S270" s="443"/>
      <c r="T270" s="443"/>
      <c r="U270" s="443"/>
      <c r="V270" s="444"/>
      <c r="W270" s="445"/>
      <c r="X270" s="80"/>
      <c r="Y270" s="404"/>
    </row>
    <row r="271" spans="2:45" s="137" customFormat="1" ht="12.75" customHeight="1" outlineLevel="1" x14ac:dyDescent="0.2">
      <c r="B271" s="252"/>
      <c r="C271" s="253"/>
      <c r="D271" s="253"/>
      <c r="E271" s="253"/>
      <c r="F271" s="36" t="s">
        <v>360</v>
      </c>
      <c r="G271" s="450"/>
      <c r="H271" s="451"/>
      <c r="I271" s="439"/>
      <c r="J271" s="439"/>
      <c r="K271" s="440"/>
      <c r="L271" s="441"/>
      <c r="M271" s="442"/>
      <c r="N271" s="443"/>
      <c r="O271" s="443"/>
      <c r="P271" s="443"/>
      <c r="Q271" s="443"/>
      <c r="R271" s="443"/>
      <c r="S271" s="443"/>
      <c r="T271" s="443"/>
      <c r="U271" s="443"/>
      <c r="V271" s="444"/>
      <c r="W271" s="445"/>
      <c r="X271" s="80"/>
      <c r="Y271" s="404"/>
    </row>
    <row r="272" spans="2:45" s="137" customFormat="1" ht="12.75" customHeight="1" outlineLevel="1" x14ac:dyDescent="0.2">
      <c r="B272" s="252"/>
      <c r="C272" s="253"/>
      <c r="D272" s="253"/>
      <c r="E272" s="253"/>
      <c r="F272" s="36" t="s">
        <v>361</v>
      </c>
      <c r="G272" s="450"/>
      <c r="H272" s="451"/>
      <c r="I272" s="439"/>
      <c r="J272" s="439"/>
      <c r="K272" s="440"/>
      <c r="L272" s="441"/>
      <c r="M272" s="442"/>
      <c r="N272" s="443"/>
      <c r="O272" s="443"/>
      <c r="P272" s="443"/>
      <c r="Q272" s="443"/>
      <c r="R272" s="443"/>
      <c r="S272" s="443"/>
      <c r="T272" s="443"/>
      <c r="U272" s="443"/>
      <c r="V272" s="444"/>
      <c r="W272" s="445"/>
      <c r="X272" s="80"/>
      <c r="Y272" s="404"/>
    </row>
    <row r="273" spans="2:25" s="137" customFormat="1" ht="12.75" customHeight="1" outlineLevel="1" x14ac:dyDescent="0.2">
      <c r="B273" s="252"/>
      <c r="C273" s="253"/>
      <c r="D273" s="253"/>
      <c r="E273" s="253"/>
      <c r="F273" s="36" t="s">
        <v>362</v>
      </c>
      <c r="G273" s="446"/>
      <c r="H273" s="438"/>
      <c r="I273" s="439"/>
      <c r="J273" s="439"/>
      <c r="K273" s="440"/>
      <c r="L273" s="441"/>
      <c r="M273" s="442"/>
      <c r="N273" s="443"/>
      <c r="O273" s="443"/>
      <c r="P273" s="443"/>
      <c r="Q273" s="443"/>
      <c r="R273" s="443"/>
      <c r="S273" s="443"/>
      <c r="T273" s="443"/>
      <c r="U273" s="443"/>
      <c r="V273" s="444"/>
      <c r="W273" s="445"/>
      <c r="X273" s="80"/>
      <c r="Y273" s="404"/>
    </row>
    <row r="274" spans="2:25" s="137" customFormat="1" ht="12.75" customHeight="1" outlineLevel="1" x14ac:dyDescent="0.2">
      <c r="B274" s="252"/>
      <c r="C274" s="253"/>
      <c r="D274" s="253"/>
      <c r="E274" s="253"/>
      <c r="F274" s="36" t="s">
        <v>363</v>
      </c>
      <c r="G274" s="437"/>
      <c r="H274" s="438"/>
      <c r="I274" s="439"/>
      <c r="J274" s="439"/>
      <c r="K274" s="440"/>
      <c r="L274" s="441"/>
      <c r="M274" s="442"/>
      <c r="N274" s="443"/>
      <c r="O274" s="443"/>
      <c r="P274" s="443"/>
      <c r="Q274" s="443"/>
      <c r="R274" s="443"/>
      <c r="S274" s="443"/>
      <c r="T274" s="443"/>
      <c r="U274" s="443"/>
      <c r="V274" s="444"/>
      <c r="W274" s="445"/>
      <c r="X274" s="80"/>
      <c r="Y274" s="404"/>
    </row>
    <row r="275" spans="2:25" s="137" customFormat="1" ht="12.75" customHeight="1" x14ac:dyDescent="0.2">
      <c r="B275" s="252"/>
      <c r="C275" s="253"/>
      <c r="D275" s="33" t="s">
        <v>387</v>
      </c>
      <c r="E275" s="33"/>
      <c r="F275" s="33"/>
      <c r="G275" s="77">
        <f t="shared" ref="G275:W275" si="64">SUBTOTAL(9,G276:G280)</f>
        <v>0</v>
      </c>
      <c r="H275" s="43">
        <f t="shared" si="64"/>
        <v>0</v>
      </c>
      <c r="I275" s="43">
        <f t="shared" si="64"/>
        <v>0</v>
      </c>
      <c r="J275" s="43">
        <f t="shared" si="64"/>
        <v>0</v>
      </c>
      <c r="K275" s="46">
        <f t="shared" si="64"/>
        <v>0</v>
      </c>
      <c r="L275" s="43">
        <f t="shared" si="64"/>
        <v>0</v>
      </c>
      <c r="M275" s="45">
        <f t="shared" si="64"/>
        <v>0</v>
      </c>
      <c r="N275" s="43">
        <f t="shared" si="64"/>
        <v>0</v>
      </c>
      <c r="O275" s="43">
        <f t="shared" si="64"/>
        <v>0</v>
      </c>
      <c r="P275" s="43">
        <f t="shared" si="64"/>
        <v>0</v>
      </c>
      <c r="Q275" s="43">
        <f t="shared" si="64"/>
        <v>0</v>
      </c>
      <c r="R275" s="43">
        <f t="shared" si="64"/>
        <v>0</v>
      </c>
      <c r="S275" s="43">
        <f t="shared" si="64"/>
        <v>0</v>
      </c>
      <c r="T275" s="43">
        <f t="shared" si="64"/>
        <v>0</v>
      </c>
      <c r="U275" s="43">
        <f t="shared" si="64"/>
        <v>0</v>
      </c>
      <c r="V275" s="43">
        <f t="shared" si="64"/>
        <v>0</v>
      </c>
      <c r="W275" s="42">
        <f t="shared" si="64"/>
        <v>0</v>
      </c>
      <c r="Y275" s="464"/>
    </row>
    <row r="276" spans="2:25" s="137" customFormat="1" ht="12.75" customHeight="1" outlineLevel="2" x14ac:dyDescent="0.2">
      <c r="B276" s="252"/>
      <c r="C276" s="253"/>
      <c r="D276" s="253"/>
      <c r="E276" s="253"/>
      <c r="F276" s="36" t="s">
        <v>434</v>
      </c>
      <c r="G276" s="446"/>
      <c r="H276" s="438"/>
      <c r="I276" s="439"/>
      <c r="J276" s="439"/>
      <c r="K276" s="440"/>
      <c r="L276" s="441"/>
      <c r="M276" s="442"/>
      <c r="N276" s="443"/>
      <c r="O276" s="443"/>
      <c r="P276" s="443"/>
      <c r="Q276" s="443"/>
      <c r="R276" s="443"/>
      <c r="S276" s="443"/>
      <c r="T276" s="443"/>
      <c r="U276" s="443"/>
      <c r="V276" s="444"/>
      <c r="W276" s="445"/>
      <c r="X276" s="80"/>
      <c r="Y276" s="404"/>
    </row>
    <row r="277" spans="2:25" s="137" customFormat="1" ht="12.75" customHeight="1" outlineLevel="2" x14ac:dyDescent="0.2">
      <c r="B277" s="252"/>
      <c r="C277" s="253"/>
      <c r="D277" s="253"/>
      <c r="E277" s="253"/>
      <c r="F277" s="36" t="s">
        <v>425</v>
      </c>
      <c r="G277" s="446"/>
      <c r="H277" s="438"/>
      <c r="I277" s="439"/>
      <c r="J277" s="439"/>
      <c r="K277" s="440"/>
      <c r="L277" s="441"/>
      <c r="M277" s="442"/>
      <c r="N277" s="443"/>
      <c r="O277" s="443"/>
      <c r="P277" s="443"/>
      <c r="Q277" s="443"/>
      <c r="R277" s="443"/>
      <c r="S277" s="443"/>
      <c r="T277" s="443"/>
      <c r="U277" s="443"/>
      <c r="V277" s="444"/>
      <c r="W277" s="445"/>
      <c r="X277" s="80"/>
      <c r="Y277" s="404"/>
    </row>
    <row r="278" spans="2:25" s="137" customFormat="1" ht="12.75" customHeight="1" outlineLevel="2" x14ac:dyDescent="0.2">
      <c r="B278" s="252"/>
      <c r="C278" s="253"/>
      <c r="D278" s="253"/>
      <c r="E278" s="253"/>
      <c r="F278" s="36" t="s">
        <v>426</v>
      </c>
      <c r="G278" s="446"/>
      <c r="H278" s="438"/>
      <c r="I278" s="439"/>
      <c r="J278" s="439"/>
      <c r="K278" s="440"/>
      <c r="L278" s="441"/>
      <c r="M278" s="442"/>
      <c r="N278" s="443"/>
      <c r="O278" s="443"/>
      <c r="P278" s="443"/>
      <c r="Q278" s="443"/>
      <c r="R278" s="443"/>
      <c r="S278" s="443"/>
      <c r="T278" s="443"/>
      <c r="U278" s="443"/>
      <c r="V278" s="444"/>
      <c r="W278" s="445"/>
      <c r="X278" s="80"/>
      <c r="Y278" s="404"/>
    </row>
    <row r="279" spans="2:25" s="137" customFormat="1" ht="12.75" customHeight="1" outlineLevel="2" x14ac:dyDescent="0.2">
      <c r="B279" s="252"/>
      <c r="C279" s="253"/>
      <c r="D279" s="253"/>
      <c r="E279" s="253"/>
      <c r="F279" s="36" t="s">
        <v>427</v>
      </c>
      <c r="G279" s="446"/>
      <c r="H279" s="438"/>
      <c r="I279" s="439"/>
      <c r="J279" s="439"/>
      <c r="K279" s="440"/>
      <c r="L279" s="441"/>
      <c r="M279" s="442"/>
      <c r="N279" s="443"/>
      <c r="O279" s="443"/>
      <c r="P279" s="443"/>
      <c r="Q279" s="443"/>
      <c r="R279" s="443"/>
      <c r="S279" s="443"/>
      <c r="T279" s="443"/>
      <c r="U279" s="443"/>
      <c r="V279" s="444"/>
      <c r="W279" s="445"/>
      <c r="X279" s="80"/>
      <c r="Y279" s="404"/>
    </row>
    <row r="280" spans="2:25" s="137" customFormat="1" ht="12.75" customHeight="1" outlineLevel="2" x14ac:dyDescent="0.2">
      <c r="B280" s="252"/>
      <c r="C280" s="253"/>
      <c r="D280" s="253"/>
      <c r="E280" s="253"/>
      <c r="F280" s="36" t="s">
        <v>428</v>
      </c>
      <c r="G280" s="437"/>
      <c r="H280" s="438"/>
      <c r="I280" s="439"/>
      <c r="J280" s="439"/>
      <c r="K280" s="440"/>
      <c r="L280" s="441"/>
      <c r="M280" s="442"/>
      <c r="N280" s="443"/>
      <c r="O280" s="443"/>
      <c r="P280" s="443"/>
      <c r="Q280" s="443"/>
      <c r="R280" s="443"/>
      <c r="S280" s="443"/>
      <c r="T280" s="443"/>
      <c r="U280" s="443"/>
      <c r="V280" s="444"/>
      <c r="W280" s="445"/>
      <c r="X280" s="80"/>
      <c r="Y280" s="404"/>
    </row>
    <row r="281" spans="2:25" s="137" customFormat="1" ht="12.75" customHeight="1" x14ac:dyDescent="0.2">
      <c r="B281" s="252"/>
      <c r="C281" s="253"/>
      <c r="D281" s="33" t="s">
        <v>365</v>
      </c>
      <c r="E281" s="33"/>
      <c r="F281" s="33"/>
      <c r="G281" s="77">
        <f t="shared" ref="G281:W281" si="65">SUBTOTAL(9,G282:G286)</f>
        <v>0</v>
      </c>
      <c r="H281" s="43">
        <f t="shared" si="65"/>
        <v>0</v>
      </c>
      <c r="I281" s="43">
        <f t="shared" si="65"/>
        <v>0</v>
      </c>
      <c r="J281" s="43">
        <f t="shared" si="65"/>
        <v>0</v>
      </c>
      <c r="K281" s="46">
        <f t="shared" si="65"/>
        <v>0</v>
      </c>
      <c r="L281" s="43">
        <f t="shared" si="65"/>
        <v>0</v>
      </c>
      <c r="M281" s="45">
        <f t="shared" si="65"/>
        <v>0</v>
      </c>
      <c r="N281" s="43">
        <f t="shared" si="65"/>
        <v>0</v>
      </c>
      <c r="O281" s="43">
        <f t="shared" si="65"/>
        <v>0</v>
      </c>
      <c r="P281" s="43">
        <f t="shared" si="65"/>
        <v>0</v>
      </c>
      <c r="Q281" s="43">
        <f t="shared" si="65"/>
        <v>0</v>
      </c>
      <c r="R281" s="43">
        <f t="shared" si="65"/>
        <v>0</v>
      </c>
      <c r="S281" s="43">
        <f t="shared" si="65"/>
        <v>0</v>
      </c>
      <c r="T281" s="43">
        <f t="shared" si="65"/>
        <v>0</v>
      </c>
      <c r="U281" s="43">
        <f t="shared" si="65"/>
        <v>0</v>
      </c>
      <c r="V281" s="43">
        <f t="shared" si="65"/>
        <v>0</v>
      </c>
      <c r="W281" s="42">
        <f t="shared" si="65"/>
        <v>0</v>
      </c>
      <c r="Y281" s="464"/>
    </row>
    <row r="282" spans="2:25" s="137" customFormat="1" ht="12.75" customHeight="1" outlineLevel="1" x14ac:dyDescent="0.2">
      <c r="B282" s="252"/>
      <c r="C282" s="253"/>
      <c r="D282" s="253"/>
      <c r="E282" s="253"/>
      <c r="F282" s="36" t="s">
        <v>429</v>
      </c>
      <c r="G282" s="446"/>
      <c r="H282" s="438"/>
      <c r="I282" s="439"/>
      <c r="J282" s="439"/>
      <c r="K282" s="440"/>
      <c r="L282" s="441"/>
      <c r="M282" s="442"/>
      <c r="N282" s="443"/>
      <c r="O282" s="443"/>
      <c r="P282" s="443"/>
      <c r="Q282" s="443"/>
      <c r="R282" s="443"/>
      <c r="S282" s="443"/>
      <c r="T282" s="443"/>
      <c r="U282" s="443"/>
      <c r="V282" s="444"/>
      <c r="W282" s="445"/>
      <c r="X282" s="80"/>
      <c r="Y282" s="404"/>
    </row>
    <row r="283" spans="2:25" s="137" customFormat="1" ht="12.75" customHeight="1" outlineLevel="1" x14ac:dyDescent="0.2">
      <c r="B283" s="252"/>
      <c r="C283" s="253"/>
      <c r="D283" s="253"/>
      <c r="E283" s="253"/>
      <c r="F283" s="36" t="s">
        <v>430</v>
      </c>
      <c r="G283" s="446"/>
      <c r="H283" s="438"/>
      <c r="I283" s="439"/>
      <c r="J283" s="439"/>
      <c r="K283" s="440"/>
      <c r="L283" s="441"/>
      <c r="M283" s="442"/>
      <c r="N283" s="443"/>
      <c r="O283" s="443"/>
      <c r="P283" s="443"/>
      <c r="Q283" s="443"/>
      <c r="R283" s="443"/>
      <c r="S283" s="443"/>
      <c r="T283" s="443"/>
      <c r="U283" s="443"/>
      <c r="V283" s="444"/>
      <c r="W283" s="445"/>
      <c r="X283" s="80"/>
      <c r="Y283" s="404"/>
    </row>
    <row r="284" spans="2:25" s="137" customFormat="1" ht="12.75" customHeight="1" outlineLevel="1" x14ac:dyDescent="0.2">
      <c r="B284" s="252"/>
      <c r="C284" s="253"/>
      <c r="D284" s="253"/>
      <c r="E284" s="253"/>
      <c r="F284" s="36" t="s">
        <v>431</v>
      </c>
      <c r="G284" s="446"/>
      <c r="H284" s="438"/>
      <c r="I284" s="439"/>
      <c r="J284" s="439"/>
      <c r="K284" s="440"/>
      <c r="L284" s="441"/>
      <c r="M284" s="442"/>
      <c r="N284" s="443"/>
      <c r="O284" s="443"/>
      <c r="P284" s="443"/>
      <c r="Q284" s="443"/>
      <c r="R284" s="443"/>
      <c r="S284" s="443"/>
      <c r="T284" s="443"/>
      <c r="U284" s="443"/>
      <c r="V284" s="444"/>
      <c r="W284" s="445"/>
      <c r="X284" s="80"/>
      <c r="Y284" s="404"/>
    </row>
    <row r="285" spans="2:25" s="137" customFormat="1" ht="12.75" customHeight="1" outlineLevel="1" x14ac:dyDescent="0.2">
      <c r="B285" s="252"/>
      <c r="C285" s="253"/>
      <c r="D285" s="253"/>
      <c r="E285" s="253"/>
      <c r="F285" s="36" t="s">
        <v>432</v>
      </c>
      <c r="G285" s="446"/>
      <c r="H285" s="438"/>
      <c r="I285" s="439"/>
      <c r="J285" s="439"/>
      <c r="K285" s="440"/>
      <c r="L285" s="441"/>
      <c r="M285" s="442"/>
      <c r="N285" s="443"/>
      <c r="O285" s="443"/>
      <c r="P285" s="443"/>
      <c r="Q285" s="443"/>
      <c r="R285" s="443"/>
      <c r="S285" s="443"/>
      <c r="T285" s="443"/>
      <c r="U285" s="443"/>
      <c r="V285" s="444"/>
      <c r="W285" s="445"/>
      <c r="X285" s="80"/>
      <c r="Y285" s="404"/>
    </row>
    <row r="286" spans="2:25" s="137" customFormat="1" ht="12.75" customHeight="1" outlineLevel="1" x14ac:dyDescent="0.2">
      <c r="B286" s="252"/>
      <c r="C286" s="253"/>
      <c r="D286" s="253"/>
      <c r="E286" s="253"/>
      <c r="F286" s="36" t="s">
        <v>433</v>
      </c>
      <c r="G286" s="437"/>
      <c r="H286" s="438"/>
      <c r="I286" s="439"/>
      <c r="J286" s="439"/>
      <c r="K286" s="440"/>
      <c r="L286" s="441"/>
      <c r="M286" s="442"/>
      <c r="N286" s="443"/>
      <c r="O286" s="443"/>
      <c r="P286" s="443"/>
      <c r="Q286" s="443"/>
      <c r="R286" s="443"/>
      <c r="S286" s="443"/>
      <c r="T286" s="443"/>
      <c r="U286" s="443"/>
      <c r="V286" s="444"/>
      <c r="W286" s="445"/>
      <c r="X286" s="80"/>
      <c r="Y286" s="404"/>
    </row>
    <row r="287" spans="2:25" s="137" customFormat="1" ht="12.75" customHeight="1" x14ac:dyDescent="0.2">
      <c r="B287" s="252"/>
      <c r="C287" s="253"/>
      <c r="D287" s="33" t="s">
        <v>398</v>
      </c>
      <c r="E287" s="33"/>
      <c r="F287" s="33"/>
      <c r="G287" s="77">
        <f>SUBTOTAL(9,G288:G289)</f>
        <v>0</v>
      </c>
      <c r="H287" s="43">
        <f t="shared" ref="H287:W287" si="66">SUBTOTAL(9,H288:H289)</f>
        <v>0</v>
      </c>
      <c r="I287" s="43">
        <f t="shared" si="66"/>
        <v>0</v>
      </c>
      <c r="J287" s="43">
        <f t="shared" si="66"/>
        <v>0</v>
      </c>
      <c r="K287" s="46">
        <f t="shared" si="66"/>
        <v>0</v>
      </c>
      <c r="L287" s="43">
        <f t="shared" si="66"/>
        <v>0</v>
      </c>
      <c r="M287" s="45">
        <f t="shared" si="66"/>
        <v>0</v>
      </c>
      <c r="N287" s="43">
        <f t="shared" si="66"/>
        <v>0</v>
      </c>
      <c r="O287" s="43">
        <f t="shared" si="66"/>
        <v>0</v>
      </c>
      <c r="P287" s="43">
        <f t="shared" si="66"/>
        <v>0</v>
      </c>
      <c r="Q287" s="43">
        <f t="shared" si="66"/>
        <v>0</v>
      </c>
      <c r="R287" s="43">
        <f t="shared" si="66"/>
        <v>0</v>
      </c>
      <c r="S287" s="43">
        <f t="shared" si="66"/>
        <v>0</v>
      </c>
      <c r="T287" s="43">
        <f t="shared" si="66"/>
        <v>0</v>
      </c>
      <c r="U287" s="43">
        <f t="shared" si="66"/>
        <v>0</v>
      </c>
      <c r="V287" s="43">
        <f t="shared" si="66"/>
        <v>0</v>
      </c>
      <c r="W287" s="42">
        <f t="shared" si="66"/>
        <v>0</v>
      </c>
      <c r="Y287" s="464"/>
    </row>
    <row r="288" spans="2:25" s="137" customFormat="1" ht="12.75" customHeight="1" outlineLevel="1" x14ac:dyDescent="0.2">
      <c r="B288" s="252"/>
      <c r="C288" s="253"/>
      <c r="D288" s="253"/>
      <c r="E288" s="253"/>
      <c r="F288" s="36" t="s">
        <v>400</v>
      </c>
      <c r="G288" s="446"/>
      <c r="H288" s="438"/>
      <c r="I288" s="439"/>
      <c r="J288" s="439"/>
      <c r="K288" s="440"/>
      <c r="L288" s="441"/>
      <c r="M288" s="442"/>
      <c r="N288" s="443"/>
      <c r="O288" s="443"/>
      <c r="P288" s="443"/>
      <c r="Q288" s="443"/>
      <c r="R288" s="443"/>
      <c r="S288" s="443"/>
      <c r="T288" s="443"/>
      <c r="U288" s="443"/>
      <c r="V288" s="444"/>
      <c r="W288" s="445"/>
      <c r="X288" s="80"/>
      <c r="Y288" s="404"/>
    </row>
    <row r="289" spans="2:25" s="137" customFormat="1" ht="12.75" customHeight="1" outlineLevel="1" x14ac:dyDescent="0.2">
      <c r="B289" s="252"/>
      <c r="C289" s="253"/>
      <c r="D289" s="253"/>
      <c r="E289" s="253"/>
      <c r="F289" s="36" t="s">
        <v>401</v>
      </c>
      <c r="G289" s="437"/>
      <c r="H289" s="438"/>
      <c r="I289" s="439"/>
      <c r="J289" s="439"/>
      <c r="K289" s="440"/>
      <c r="L289" s="441"/>
      <c r="M289" s="442"/>
      <c r="N289" s="443"/>
      <c r="O289" s="443"/>
      <c r="P289" s="443"/>
      <c r="Q289" s="443"/>
      <c r="R289" s="443"/>
      <c r="S289" s="443"/>
      <c r="T289" s="443"/>
      <c r="U289" s="443"/>
      <c r="V289" s="444"/>
      <c r="W289" s="445"/>
      <c r="X289" s="80"/>
      <c r="Y289" s="404"/>
    </row>
    <row r="290" spans="2:25" s="137" customFormat="1" ht="12.75" customHeight="1" x14ac:dyDescent="0.2">
      <c r="B290" s="252"/>
      <c r="C290" s="253"/>
      <c r="D290" s="33" t="s">
        <v>366</v>
      </c>
      <c r="E290" s="33"/>
      <c r="F290" s="33"/>
      <c r="G290" s="77">
        <f>SUBTOTAL(9,G291:G297)</f>
        <v>0</v>
      </c>
      <c r="H290" s="43">
        <f t="shared" ref="H290:W290" si="67">SUBTOTAL(9,H291:H297)</f>
        <v>0</v>
      </c>
      <c r="I290" s="43">
        <f t="shared" si="67"/>
        <v>0</v>
      </c>
      <c r="J290" s="43">
        <f t="shared" si="67"/>
        <v>0</v>
      </c>
      <c r="K290" s="46">
        <f t="shared" si="67"/>
        <v>0</v>
      </c>
      <c r="L290" s="43">
        <f t="shared" si="67"/>
        <v>0</v>
      </c>
      <c r="M290" s="45">
        <f t="shared" si="67"/>
        <v>0</v>
      </c>
      <c r="N290" s="43">
        <f t="shared" si="67"/>
        <v>0</v>
      </c>
      <c r="O290" s="43">
        <f t="shared" si="67"/>
        <v>0</v>
      </c>
      <c r="P290" s="43">
        <f t="shared" si="67"/>
        <v>0</v>
      </c>
      <c r="Q290" s="43">
        <f t="shared" si="67"/>
        <v>0</v>
      </c>
      <c r="R290" s="43">
        <f t="shared" si="67"/>
        <v>0</v>
      </c>
      <c r="S290" s="43">
        <f t="shared" si="67"/>
        <v>0</v>
      </c>
      <c r="T290" s="43">
        <f t="shared" si="67"/>
        <v>0</v>
      </c>
      <c r="U290" s="43">
        <f t="shared" si="67"/>
        <v>0</v>
      </c>
      <c r="V290" s="43">
        <f t="shared" si="67"/>
        <v>0</v>
      </c>
      <c r="W290" s="42">
        <f t="shared" si="67"/>
        <v>0</v>
      </c>
      <c r="Y290" s="464"/>
    </row>
    <row r="291" spans="2:25" s="137" customFormat="1" ht="12.75" customHeight="1" outlineLevel="1" x14ac:dyDescent="0.2">
      <c r="B291" s="252"/>
      <c r="C291" s="253"/>
      <c r="D291" s="253"/>
      <c r="E291" s="253"/>
      <c r="F291" s="36" t="s">
        <v>367</v>
      </c>
      <c r="G291" s="446"/>
      <c r="H291" s="438"/>
      <c r="I291" s="439"/>
      <c r="J291" s="439"/>
      <c r="K291" s="440"/>
      <c r="L291" s="441"/>
      <c r="M291" s="442"/>
      <c r="N291" s="443"/>
      <c r="O291" s="443"/>
      <c r="P291" s="443"/>
      <c r="Q291" s="443"/>
      <c r="R291" s="443"/>
      <c r="S291" s="443"/>
      <c r="T291" s="443"/>
      <c r="U291" s="443"/>
      <c r="V291" s="444"/>
      <c r="W291" s="445"/>
      <c r="X291" s="80"/>
      <c r="Y291" s="404"/>
    </row>
    <row r="292" spans="2:25" s="137" customFormat="1" ht="12.75" customHeight="1" outlineLevel="1" x14ac:dyDescent="0.2">
      <c r="B292" s="252"/>
      <c r="C292" s="253"/>
      <c r="D292" s="253"/>
      <c r="E292" s="253"/>
      <c r="F292" s="36" t="s">
        <v>368</v>
      </c>
      <c r="G292" s="446"/>
      <c r="H292" s="438"/>
      <c r="I292" s="439"/>
      <c r="J292" s="439"/>
      <c r="K292" s="440"/>
      <c r="L292" s="441"/>
      <c r="M292" s="442"/>
      <c r="N292" s="443"/>
      <c r="O292" s="443"/>
      <c r="P292" s="443"/>
      <c r="Q292" s="443"/>
      <c r="R292" s="443"/>
      <c r="S292" s="443"/>
      <c r="T292" s="443"/>
      <c r="U292" s="443"/>
      <c r="V292" s="444"/>
      <c r="W292" s="445"/>
      <c r="X292" s="80"/>
      <c r="Y292" s="404"/>
    </row>
    <row r="293" spans="2:25" s="137" customFormat="1" ht="12.75" customHeight="1" outlineLevel="1" x14ac:dyDescent="0.2">
      <c r="B293" s="252"/>
      <c r="C293" s="253"/>
      <c r="D293" s="253"/>
      <c r="E293" s="253"/>
      <c r="F293" s="36" t="s">
        <v>369</v>
      </c>
      <c r="G293" s="446"/>
      <c r="H293" s="438"/>
      <c r="I293" s="439"/>
      <c r="J293" s="439"/>
      <c r="K293" s="440"/>
      <c r="L293" s="441"/>
      <c r="M293" s="442"/>
      <c r="N293" s="443"/>
      <c r="O293" s="443"/>
      <c r="P293" s="443"/>
      <c r="Q293" s="443"/>
      <c r="R293" s="443"/>
      <c r="S293" s="443"/>
      <c r="T293" s="443"/>
      <c r="U293" s="443"/>
      <c r="V293" s="444"/>
      <c r="W293" s="445"/>
      <c r="X293" s="80"/>
      <c r="Y293" s="404"/>
    </row>
    <row r="294" spans="2:25" s="137" customFormat="1" ht="12.75" customHeight="1" outlineLevel="1" x14ac:dyDescent="0.2">
      <c r="B294" s="252"/>
      <c r="C294" s="253"/>
      <c r="D294" s="253"/>
      <c r="E294" s="253"/>
      <c r="F294" s="36" t="s">
        <v>370</v>
      </c>
      <c r="G294" s="446"/>
      <c r="H294" s="438"/>
      <c r="I294" s="439"/>
      <c r="J294" s="439"/>
      <c r="K294" s="440"/>
      <c r="L294" s="441"/>
      <c r="M294" s="442"/>
      <c r="N294" s="443"/>
      <c r="O294" s="443"/>
      <c r="P294" s="443"/>
      <c r="Q294" s="443"/>
      <c r="R294" s="443"/>
      <c r="S294" s="443"/>
      <c r="T294" s="443"/>
      <c r="U294" s="443"/>
      <c r="V294" s="444"/>
      <c r="W294" s="445"/>
      <c r="X294" s="80"/>
      <c r="Y294" s="404"/>
    </row>
    <row r="295" spans="2:25" s="137" customFormat="1" ht="12.75" customHeight="1" outlineLevel="1" x14ac:dyDescent="0.2">
      <c r="B295" s="252"/>
      <c r="C295" s="253"/>
      <c r="D295" s="253"/>
      <c r="E295" s="253"/>
      <c r="F295" s="36" t="s">
        <v>399</v>
      </c>
      <c r="G295" s="446"/>
      <c r="H295" s="438"/>
      <c r="I295" s="439"/>
      <c r="J295" s="439"/>
      <c r="K295" s="440"/>
      <c r="L295" s="441"/>
      <c r="M295" s="442"/>
      <c r="N295" s="443"/>
      <c r="O295" s="443"/>
      <c r="P295" s="443"/>
      <c r="Q295" s="443"/>
      <c r="R295" s="443"/>
      <c r="S295" s="443"/>
      <c r="T295" s="443"/>
      <c r="U295" s="443"/>
      <c r="V295" s="444"/>
      <c r="W295" s="445"/>
      <c r="X295" s="80"/>
      <c r="Y295" s="404"/>
    </row>
    <row r="296" spans="2:25" s="137" customFormat="1" ht="12.75" customHeight="1" outlineLevel="1" x14ac:dyDescent="0.2">
      <c r="B296" s="252"/>
      <c r="C296" s="253"/>
      <c r="D296" s="253"/>
      <c r="E296" s="253"/>
      <c r="F296" s="36" t="s">
        <v>371</v>
      </c>
      <c r="G296" s="446"/>
      <c r="H296" s="438"/>
      <c r="I296" s="439"/>
      <c r="J296" s="439"/>
      <c r="K296" s="440"/>
      <c r="L296" s="441"/>
      <c r="M296" s="442"/>
      <c r="N296" s="443"/>
      <c r="O296" s="443"/>
      <c r="P296" s="443"/>
      <c r="Q296" s="443"/>
      <c r="R296" s="443"/>
      <c r="S296" s="443"/>
      <c r="T296" s="443"/>
      <c r="U296" s="443"/>
      <c r="V296" s="444"/>
      <c r="W296" s="445"/>
      <c r="X296" s="80"/>
      <c r="Y296" s="404"/>
    </row>
    <row r="297" spans="2:25" s="137" customFormat="1" ht="12.75" customHeight="1" outlineLevel="1" x14ac:dyDescent="0.2">
      <c r="B297" s="252"/>
      <c r="C297" s="253"/>
      <c r="D297" s="253"/>
      <c r="E297" s="253"/>
      <c r="F297" s="36" t="s">
        <v>372</v>
      </c>
      <c r="G297" s="437"/>
      <c r="H297" s="438"/>
      <c r="I297" s="439"/>
      <c r="J297" s="439"/>
      <c r="K297" s="440"/>
      <c r="L297" s="441"/>
      <c r="M297" s="442"/>
      <c r="N297" s="443"/>
      <c r="O297" s="443"/>
      <c r="P297" s="443"/>
      <c r="Q297" s="443"/>
      <c r="R297" s="443"/>
      <c r="S297" s="443"/>
      <c r="T297" s="443"/>
      <c r="U297" s="443"/>
      <c r="V297" s="444"/>
      <c r="W297" s="445"/>
      <c r="X297" s="80"/>
      <c r="Y297" s="404"/>
    </row>
    <row r="298" spans="2:25" s="137" customFormat="1" ht="12.75" customHeight="1" x14ac:dyDescent="0.2">
      <c r="B298" s="252"/>
      <c r="C298" s="253"/>
      <c r="D298" s="33" t="s">
        <v>373</v>
      </c>
      <c r="E298" s="33"/>
      <c r="F298" s="33"/>
      <c r="G298" s="77">
        <f>SUBTOTAL(9,G299:G300)</f>
        <v>0</v>
      </c>
      <c r="H298" s="43">
        <f t="shared" ref="H298:W298" si="68">SUBTOTAL(9,H299:H300)</f>
        <v>0</v>
      </c>
      <c r="I298" s="43">
        <f t="shared" si="68"/>
        <v>0</v>
      </c>
      <c r="J298" s="43">
        <f t="shared" si="68"/>
        <v>0</v>
      </c>
      <c r="K298" s="46">
        <f t="shared" si="68"/>
        <v>0</v>
      </c>
      <c r="L298" s="43">
        <f t="shared" si="68"/>
        <v>0</v>
      </c>
      <c r="M298" s="45">
        <f t="shared" si="68"/>
        <v>0</v>
      </c>
      <c r="N298" s="43">
        <f t="shared" si="68"/>
        <v>0</v>
      </c>
      <c r="O298" s="43">
        <f t="shared" si="68"/>
        <v>0</v>
      </c>
      <c r="P298" s="43">
        <f t="shared" si="68"/>
        <v>0</v>
      </c>
      <c r="Q298" s="43">
        <f t="shared" si="68"/>
        <v>0</v>
      </c>
      <c r="R298" s="43">
        <f t="shared" si="68"/>
        <v>0</v>
      </c>
      <c r="S298" s="43">
        <f t="shared" si="68"/>
        <v>0</v>
      </c>
      <c r="T298" s="43">
        <f t="shared" si="68"/>
        <v>0</v>
      </c>
      <c r="U298" s="43">
        <f t="shared" si="68"/>
        <v>0</v>
      </c>
      <c r="V298" s="43">
        <f t="shared" si="68"/>
        <v>0</v>
      </c>
      <c r="W298" s="42">
        <f t="shared" si="68"/>
        <v>0</v>
      </c>
      <c r="Y298" s="464"/>
    </row>
    <row r="299" spans="2:25" s="137" customFormat="1" ht="12.75" customHeight="1" outlineLevel="1" x14ac:dyDescent="0.2">
      <c r="B299" s="252"/>
      <c r="C299" s="253"/>
      <c r="D299" s="253"/>
      <c r="E299" s="253"/>
      <c r="F299" s="36" t="s">
        <v>374</v>
      </c>
      <c r="G299" s="446"/>
      <c r="H299" s="438"/>
      <c r="I299" s="439"/>
      <c r="J299" s="439"/>
      <c r="K299" s="440"/>
      <c r="L299" s="441"/>
      <c r="M299" s="442"/>
      <c r="N299" s="443"/>
      <c r="O299" s="443"/>
      <c r="P299" s="443"/>
      <c r="Q299" s="443"/>
      <c r="R299" s="443"/>
      <c r="S299" s="443"/>
      <c r="T299" s="443"/>
      <c r="U299" s="443"/>
      <c r="V299" s="444"/>
      <c r="W299" s="445"/>
      <c r="X299" s="80"/>
      <c r="Y299" s="404"/>
    </row>
    <row r="300" spans="2:25" s="137" customFormat="1" ht="12.75" customHeight="1" outlineLevel="1" x14ac:dyDescent="0.2">
      <c r="B300" s="252"/>
      <c r="C300" s="253"/>
      <c r="D300" s="253"/>
      <c r="E300" s="253"/>
      <c r="F300" s="36" t="s">
        <v>375</v>
      </c>
      <c r="G300" s="437"/>
      <c r="H300" s="438"/>
      <c r="I300" s="439"/>
      <c r="J300" s="439"/>
      <c r="K300" s="440"/>
      <c r="L300" s="441"/>
      <c r="M300" s="442"/>
      <c r="N300" s="443"/>
      <c r="O300" s="443"/>
      <c r="P300" s="443"/>
      <c r="Q300" s="443"/>
      <c r="R300" s="443"/>
      <c r="S300" s="443"/>
      <c r="T300" s="443"/>
      <c r="U300" s="443"/>
      <c r="V300" s="444"/>
      <c r="W300" s="445"/>
      <c r="X300" s="80"/>
      <c r="Y300" s="404"/>
    </row>
    <row r="301" spans="2:25" s="137" customFormat="1" ht="12.75" customHeight="1" x14ac:dyDescent="0.2">
      <c r="B301" s="252"/>
      <c r="C301" s="253"/>
      <c r="D301" s="33" t="s">
        <v>376</v>
      </c>
      <c r="E301" s="253"/>
      <c r="F301" s="253"/>
      <c r="G301" s="77">
        <f>SUBTOTAL(9,G302)</f>
        <v>0</v>
      </c>
      <c r="H301" s="43">
        <f t="shared" ref="H301:W301" si="69">SUBTOTAL(9,H302)</f>
        <v>0</v>
      </c>
      <c r="I301" s="43">
        <f t="shared" si="69"/>
        <v>0</v>
      </c>
      <c r="J301" s="43">
        <f t="shared" si="69"/>
        <v>0</v>
      </c>
      <c r="K301" s="46">
        <f t="shared" si="69"/>
        <v>0</v>
      </c>
      <c r="L301" s="43">
        <f t="shared" si="69"/>
        <v>0</v>
      </c>
      <c r="M301" s="45">
        <f t="shared" si="69"/>
        <v>0</v>
      </c>
      <c r="N301" s="43">
        <f t="shared" si="69"/>
        <v>0</v>
      </c>
      <c r="O301" s="43">
        <f t="shared" si="69"/>
        <v>0</v>
      </c>
      <c r="P301" s="43">
        <f t="shared" si="69"/>
        <v>0</v>
      </c>
      <c r="Q301" s="43">
        <f t="shared" si="69"/>
        <v>0</v>
      </c>
      <c r="R301" s="43">
        <f t="shared" si="69"/>
        <v>0</v>
      </c>
      <c r="S301" s="43">
        <f t="shared" si="69"/>
        <v>0</v>
      </c>
      <c r="T301" s="43">
        <f t="shared" si="69"/>
        <v>0</v>
      </c>
      <c r="U301" s="43">
        <f t="shared" si="69"/>
        <v>0</v>
      </c>
      <c r="V301" s="43">
        <f t="shared" si="69"/>
        <v>0</v>
      </c>
      <c r="W301" s="42">
        <f t="shared" si="69"/>
        <v>0</v>
      </c>
      <c r="Y301" s="464"/>
    </row>
    <row r="302" spans="2:25" s="137" customFormat="1" ht="12.75" customHeight="1" outlineLevel="1" x14ac:dyDescent="0.2">
      <c r="B302" s="252"/>
      <c r="C302" s="253"/>
      <c r="D302" s="253"/>
      <c r="E302" s="253"/>
      <c r="F302" s="36" t="s">
        <v>377</v>
      </c>
      <c r="G302" s="437"/>
      <c r="H302" s="438"/>
      <c r="I302" s="439"/>
      <c r="J302" s="439"/>
      <c r="K302" s="440"/>
      <c r="L302" s="441"/>
      <c r="M302" s="442"/>
      <c r="N302" s="443"/>
      <c r="O302" s="443"/>
      <c r="P302" s="443"/>
      <c r="Q302" s="443"/>
      <c r="R302" s="443"/>
      <c r="S302" s="443"/>
      <c r="T302" s="443"/>
      <c r="U302" s="443"/>
      <c r="V302" s="444"/>
      <c r="W302" s="445"/>
      <c r="X302" s="80"/>
      <c r="Y302" s="404"/>
    </row>
    <row r="303" spans="2:25" s="80" customFormat="1" outlineLevel="1" x14ac:dyDescent="0.2">
      <c r="B303" s="35"/>
      <c r="C303" s="34"/>
      <c r="D303" s="33"/>
      <c r="E303" s="72"/>
      <c r="F303" s="34"/>
      <c r="G303" s="78"/>
      <c r="H303" s="78"/>
      <c r="I303" s="74"/>
      <c r="J303" s="74"/>
      <c r="K303" s="75"/>
      <c r="L303" s="43"/>
      <c r="M303" s="43"/>
      <c r="N303" s="43"/>
      <c r="O303" s="43"/>
      <c r="P303" s="43"/>
      <c r="Q303" s="43"/>
      <c r="R303" s="43"/>
      <c r="S303" s="43"/>
      <c r="T303" s="43"/>
      <c r="U303" s="43"/>
      <c r="V303" s="43"/>
      <c r="W303" s="42"/>
      <c r="Y303" s="405"/>
    </row>
    <row r="304" spans="2:25" s="80" customFormat="1" outlineLevel="1" x14ac:dyDescent="0.2">
      <c r="B304" s="35"/>
      <c r="C304" s="33" t="s">
        <v>396</v>
      </c>
      <c r="D304" s="33"/>
      <c r="E304" s="72"/>
      <c r="F304" s="34"/>
      <c r="G304" s="78"/>
      <c r="H304" s="78"/>
      <c r="I304" s="74"/>
      <c r="J304" s="74"/>
      <c r="K304" s="75"/>
      <c r="L304" s="43"/>
      <c r="M304" s="43"/>
      <c r="N304" s="43"/>
      <c r="O304" s="43"/>
      <c r="P304" s="43"/>
      <c r="Q304" s="43"/>
      <c r="R304" s="43"/>
      <c r="S304" s="43"/>
      <c r="T304" s="43"/>
      <c r="U304" s="43"/>
      <c r="V304" s="43"/>
      <c r="W304" s="42"/>
      <c r="Y304" s="510"/>
    </row>
    <row r="305" spans="2:45" s="80" customFormat="1" outlineLevel="1" x14ac:dyDescent="0.2">
      <c r="B305" s="35"/>
      <c r="C305" s="34"/>
      <c r="D305" s="33"/>
      <c r="E305" s="72"/>
      <c r="F305" s="544" t="s">
        <v>390</v>
      </c>
      <c r="G305" s="379"/>
      <c r="H305" s="383"/>
      <c r="I305" s="384"/>
      <c r="J305" s="384"/>
      <c r="K305" s="385"/>
      <c r="L305" s="386"/>
      <c r="M305" s="387"/>
      <c r="N305" s="384"/>
      <c r="O305" s="384"/>
      <c r="P305" s="384"/>
      <c r="Q305" s="384"/>
      <c r="R305" s="384"/>
      <c r="S305" s="384"/>
      <c r="T305" s="384"/>
      <c r="U305" s="384"/>
      <c r="V305" s="388"/>
      <c r="W305" s="379"/>
      <c r="Y305" s="404"/>
    </row>
    <row r="306" spans="2:45" s="80" customFormat="1" outlineLevel="1" x14ac:dyDescent="0.2">
      <c r="B306" s="35"/>
      <c r="C306" s="34"/>
      <c r="D306" s="33"/>
      <c r="E306" s="72"/>
      <c r="F306" s="544" t="s">
        <v>391</v>
      </c>
      <c r="G306" s="379"/>
      <c r="H306" s="383"/>
      <c r="I306" s="384"/>
      <c r="J306" s="384"/>
      <c r="K306" s="385"/>
      <c r="L306" s="386"/>
      <c r="M306" s="387"/>
      <c r="N306" s="384"/>
      <c r="O306" s="384"/>
      <c r="P306" s="384"/>
      <c r="Q306" s="384"/>
      <c r="R306" s="384"/>
      <c r="S306" s="384"/>
      <c r="T306" s="384"/>
      <c r="U306" s="384"/>
      <c r="V306" s="388"/>
      <c r="W306" s="379"/>
      <c r="Y306" s="404"/>
    </row>
    <row r="307" spans="2:45" s="80" customFormat="1" outlineLevel="1" x14ac:dyDescent="0.2">
      <c r="B307" s="35"/>
      <c r="C307" s="34"/>
      <c r="D307" s="33"/>
      <c r="E307" s="72"/>
      <c r="F307" s="544" t="s">
        <v>392</v>
      </c>
      <c r="G307" s="379"/>
      <c r="H307" s="383"/>
      <c r="I307" s="384"/>
      <c r="J307" s="384"/>
      <c r="K307" s="385"/>
      <c r="L307" s="386"/>
      <c r="M307" s="387"/>
      <c r="N307" s="384"/>
      <c r="O307" s="384"/>
      <c r="P307" s="384"/>
      <c r="Q307" s="384"/>
      <c r="R307" s="384"/>
      <c r="S307" s="384"/>
      <c r="T307" s="384"/>
      <c r="U307" s="384"/>
      <c r="V307" s="388"/>
      <c r="W307" s="379"/>
      <c r="Y307" s="404"/>
    </row>
    <row r="308" spans="2:45" s="137" customFormat="1" ht="12.75" customHeight="1" x14ac:dyDescent="0.2">
      <c r="B308" s="252"/>
      <c r="C308" s="253"/>
      <c r="D308" s="253"/>
      <c r="E308" s="253"/>
      <c r="F308" s="253"/>
      <c r="G308" s="77"/>
      <c r="H308" s="43"/>
      <c r="I308" s="43"/>
      <c r="J308" s="43"/>
      <c r="K308" s="46"/>
      <c r="L308" s="43"/>
      <c r="M308" s="45"/>
      <c r="N308" s="43"/>
      <c r="O308" s="43"/>
      <c r="P308" s="43"/>
      <c r="Q308" s="43"/>
      <c r="R308" s="43"/>
      <c r="S308" s="43"/>
      <c r="T308" s="43"/>
      <c r="U308" s="43"/>
      <c r="V308" s="43"/>
      <c r="W308" s="42"/>
      <c r="Y308" s="464"/>
    </row>
    <row r="309" spans="2:45" s="137" customFormat="1" ht="16.5" thickBot="1" x14ac:dyDescent="0.25">
      <c r="B309" s="87" t="s">
        <v>378</v>
      </c>
      <c r="C309" s="88"/>
      <c r="D309" s="88"/>
      <c r="E309" s="88"/>
      <c r="F309" s="88"/>
      <c r="G309" s="100">
        <f t="shared" ref="G309:W309" si="70">SUBTOTAL(9,G265:G308)</f>
        <v>0</v>
      </c>
      <c r="H309" s="456">
        <f t="shared" si="70"/>
        <v>0</v>
      </c>
      <c r="I309" s="457">
        <f t="shared" si="70"/>
        <v>0</v>
      </c>
      <c r="J309" s="457">
        <f t="shared" si="70"/>
        <v>0</v>
      </c>
      <c r="K309" s="458">
        <f t="shared" si="70"/>
        <v>0</v>
      </c>
      <c r="L309" s="459">
        <f t="shared" si="70"/>
        <v>0</v>
      </c>
      <c r="M309" s="461">
        <f t="shared" si="70"/>
        <v>0</v>
      </c>
      <c r="N309" s="460">
        <f t="shared" si="70"/>
        <v>0</v>
      </c>
      <c r="O309" s="460">
        <f t="shared" si="70"/>
        <v>0</v>
      </c>
      <c r="P309" s="460">
        <f t="shared" si="70"/>
        <v>0</v>
      </c>
      <c r="Q309" s="460">
        <f t="shared" si="70"/>
        <v>0</v>
      </c>
      <c r="R309" s="460">
        <f t="shared" si="70"/>
        <v>0</v>
      </c>
      <c r="S309" s="460">
        <f t="shared" si="70"/>
        <v>0</v>
      </c>
      <c r="T309" s="460">
        <f t="shared" si="70"/>
        <v>0</v>
      </c>
      <c r="U309" s="460">
        <f t="shared" si="70"/>
        <v>0</v>
      </c>
      <c r="V309" s="102">
        <f t="shared" si="70"/>
        <v>0</v>
      </c>
      <c r="W309" s="105">
        <f t="shared" si="70"/>
        <v>0</v>
      </c>
      <c r="X309" s="80"/>
      <c r="Y309" s="465"/>
    </row>
    <row r="310" spans="2:45" s="80" customFormat="1" ht="13.5" thickBot="1" x14ac:dyDescent="0.25">
      <c r="C310" s="2"/>
      <c r="D310" s="2"/>
      <c r="E310" s="2"/>
      <c r="F310" s="2"/>
      <c r="G310" s="59"/>
      <c r="H310" s="59"/>
      <c r="I310" s="59"/>
      <c r="J310" s="59"/>
      <c r="K310" s="59"/>
      <c r="L310" s="59"/>
      <c r="M310" s="60"/>
      <c r="N310" s="59"/>
      <c r="O310" s="59"/>
      <c r="P310" s="59"/>
      <c r="Q310" s="59"/>
      <c r="R310" s="59"/>
      <c r="S310" s="59"/>
      <c r="T310" s="59"/>
      <c r="U310" s="59"/>
      <c r="V310" s="59"/>
      <c r="W310" s="59"/>
      <c r="Y310" s="408"/>
    </row>
    <row r="311" spans="2:45" s="158" customFormat="1" ht="15.75" x14ac:dyDescent="0.2">
      <c r="B311" s="367" t="s">
        <v>140</v>
      </c>
      <c r="C311" s="141"/>
      <c r="D311" s="141"/>
      <c r="E311" s="141"/>
      <c r="F311" s="141"/>
      <c r="G311" s="159"/>
      <c r="H311" s="160"/>
      <c r="I311" s="160"/>
      <c r="J311" s="160"/>
      <c r="K311" s="162"/>
      <c r="L311" s="161"/>
      <c r="M311" s="160"/>
      <c r="N311" s="160"/>
      <c r="O311" s="160"/>
      <c r="P311" s="160"/>
      <c r="Q311" s="160"/>
      <c r="R311" s="160"/>
      <c r="S311" s="160"/>
      <c r="T311" s="160"/>
      <c r="U311" s="160"/>
      <c r="V311" s="162"/>
      <c r="W311" s="162"/>
      <c r="X311" s="139"/>
      <c r="Y311" s="414"/>
      <c r="Z311" s="139"/>
      <c r="AA311" s="139"/>
      <c r="AB311" s="139"/>
      <c r="AC311" s="139"/>
      <c r="AD311" s="139"/>
      <c r="AE311" s="139"/>
      <c r="AF311" s="139"/>
      <c r="AG311" s="139"/>
      <c r="AH311" s="139"/>
      <c r="AI311" s="139"/>
      <c r="AJ311" s="139"/>
      <c r="AK311" s="139"/>
      <c r="AL311" s="139"/>
      <c r="AM311" s="139"/>
      <c r="AN311" s="139"/>
      <c r="AO311" s="139"/>
      <c r="AP311" s="139"/>
      <c r="AQ311" s="139"/>
      <c r="AR311" s="139"/>
      <c r="AS311" s="139"/>
    </row>
    <row r="312" spans="2:45" x14ac:dyDescent="0.2">
      <c r="B312" s="39"/>
      <c r="C312" s="33" t="s">
        <v>181</v>
      </c>
      <c r="D312" s="34"/>
      <c r="E312" s="34"/>
      <c r="F312" s="34"/>
      <c r="G312" s="56"/>
      <c r="H312" s="50"/>
      <c r="I312" s="50"/>
      <c r="J312" s="50"/>
      <c r="K312" s="52"/>
      <c r="L312" s="51"/>
      <c r="M312" s="50"/>
      <c r="N312" s="50"/>
      <c r="O312" s="50"/>
      <c r="P312" s="50"/>
      <c r="Q312" s="50"/>
      <c r="R312" s="50"/>
      <c r="S312" s="50"/>
      <c r="T312" s="50"/>
      <c r="U312" s="50"/>
      <c r="V312" s="52"/>
      <c r="W312" s="52"/>
      <c r="X312" s="80"/>
      <c r="Y312" s="405"/>
      <c r="Z312" s="80"/>
      <c r="AA312" s="80"/>
      <c r="AB312" s="80"/>
      <c r="AC312" s="80"/>
      <c r="AD312" s="80"/>
      <c r="AE312" s="80"/>
      <c r="AF312" s="80"/>
      <c r="AG312" s="80"/>
      <c r="AH312" s="80"/>
      <c r="AI312" s="80"/>
      <c r="AJ312" s="80"/>
      <c r="AK312" s="80"/>
      <c r="AL312" s="80"/>
      <c r="AM312" s="80"/>
      <c r="AN312" s="80"/>
      <c r="AO312" s="80"/>
      <c r="AP312" s="80"/>
      <c r="AQ312" s="80"/>
      <c r="AR312" s="80"/>
      <c r="AS312" s="80"/>
    </row>
    <row r="313" spans="2:45" s="80" customFormat="1" x14ac:dyDescent="0.2">
      <c r="B313" s="35"/>
      <c r="C313" s="33"/>
      <c r="D313" s="73" t="s">
        <v>51</v>
      </c>
      <c r="E313" s="34"/>
      <c r="F313" s="34"/>
      <c r="G313" s="77"/>
      <c r="H313" s="78"/>
      <c r="I313" s="74"/>
      <c r="J313" s="74"/>
      <c r="K313" s="75"/>
      <c r="L313" s="58"/>
      <c r="M313" s="43"/>
      <c r="N313" s="43"/>
      <c r="O313" s="43"/>
      <c r="P313" s="43"/>
      <c r="Q313" s="43"/>
      <c r="R313" s="43"/>
      <c r="S313" s="43"/>
      <c r="T313" s="43"/>
      <c r="U313" s="43"/>
      <c r="V313" s="46"/>
      <c r="W313" s="46"/>
      <c r="Y313" s="403"/>
    </row>
    <row r="314" spans="2:45" s="80" customFormat="1" x14ac:dyDescent="0.2">
      <c r="B314" s="35"/>
      <c r="C314" s="33"/>
      <c r="D314" s="33"/>
      <c r="E314" s="34" t="s">
        <v>144</v>
      </c>
      <c r="F314" s="34"/>
      <c r="G314" s="77">
        <f t="shared" ref="G314:M314" si="71">SUBTOTAL(9,G315:G318)</f>
        <v>0</v>
      </c>
      <c r="H314" s="78">
        <f t="shared" si="71"/>
        <v>0</v>
      </c>
      <c r="I314" s="74">
        <f t="shared" si="71"/>
        <v>0</v>
      </c>
      <c r="J314" s="74">
        <f t="shared" si="71"/>
        <v>0</v>
      </c>
      <c r="K314" s="75">
        <f t="shared" si="71"/>
        <v>0</v>
      </c>
      <c r="L314" s="43">
        <f t="shared" si="71"/>
        <v>0</v>
      </c>
      <c r="M314" s="43">
        <f t="shared" si="71"/>
        <v>0</v>
      </c>
      <c r="N314" s="43">
        <f t="shared" ref="N314:W314" si="72">SUBTOTAL(9,N315:N318)</f>
        <v>0</v>
      </c>
      <c r="O314" s="43">
        <f t="shared" si="72"/>
        <v>0</v>
      </c>
      <c r="P314" s="43">
        <f t="shared" si="72"/>
        <v>0</v>
      </c>
      <c r="Q314" s="43">
        <f t="shared" si="72"/>
        <v>0</v>
      </c>
      <c r="R314" s="43">
        <f t="shared" si="72"/>
        <v>0</v>
      </c>
      <c r="S314" s="43">
        <f t="shared" si="72"/>
        <v>0</v>
      </c>
      <c r="T314" s="43">
        <f t="shared" si="72"/>
        <v>0</v>
      </c>
      <c r="U314" s="43">
        <f t="shared" si="72"/>
        <v>0</v>
      </c>
      <c r="V314" s="43">
        <f t="shared" si="72"/>
        <v>0</v>
      </c>
      <c r="W314" s="42">
        <f t="shared" si="72"/>
        <v>0</v>
      </c>
      <c r="Y314" s="403"/>
    </row>
    <row r="315" spans="2:45" s="80" customFormat="1" outlineLevel="1" x14ac:dyDescent="0.2">
      <c r="B315" s="35"/>
      <c r="C315" s="33"/>
      <c r="D315" s="33"/>
      <c r="E315" s="34"/>
      <c r="F315" s="37" t="s">
        <v>145</v>
      </c>
      <c r="G315" s="381"/>
      <c r="H315" s="390"/>
      <c r="I315" s="391"/>
      <c r="J315" s="391"/>
      <c r="K315" s="392"/>
      <c r="L315" s="390"/>
      <c r="M315" s="391"/>
      <c r="N315" s="391"/>
      <c r="O315" s="391"/>
      <c r="P315" s="391"/>
      <c r="Q315" s="391"/>
      <c r="R315" s="391"/>
      <c r="S315" s="391"/>
      <c r="T315" s="391"/>
      <c r="U315" s="391"/>
      <c r="V315" s="392"/>
      <c r="W315" s="393"/>
      <c r="Y315" s="406"/>
    </row>
    <row r="316" spans="2:45" s="80" customFormat="1" outlineLevel="1" x14ac:dyDescent="0.2">
      <c r="B316" s="35"/>
      <c r="C316" s="33"/>
      <c r="D316" s="33"/>
      <c r="E316" s="34"/>
      <c r="F316" s="37" t="s">
        <v>146</v>
      </c>
      <c r="G316" s="381"/>
      <c r="H316" s="390"/>
      <c r="I316" s="391"/>
      <c r="J316" s="391"/>
      <c r="K316" s="392"/>
      <c r="L316" s="390"/>
      <c r="M316" s="391"/>
      <c r="N316" s="391"/>
      <c r="O316" s="391"/>
      <c r="P316" s="391"/>
      <c r="Q316" s="391"/>
      <c r="R316" s="391"/>
      <c r="S316" s="391"/>
      <c r="T316" s="391"/>
      <c r="U316" s="391"/>
      <c r="V316" s="392"/>
      <c r="W316" s="393"/>
      <c r="Y316" s="406"/>
    </row>
    <row r="317" spans="2:45" s="80" customFormat="1" outlineLevel="1" x14ac:dyDescent="0.2">
      <c r="B317" s="35"/>
      <c r="C317" s="33"/>
      <c r="D317" s="33"/>
      <c r="E317" s="34"/>
      <c r="F317" s="37" t="s">
        <v>147</v>
      </c>
      <c r="G317" s="381"/>
      <c r="H317" s="390"/>
      <c r="I317" s="391"/>
      <c r="J317" s="391"/>
      <c r="K317" s="392"/>
      <c r="L317" s="390"/>
      <c r="M317" s="391"/>
      <c r="N317" s="391"/>
      <c r="O317" s="391"/>
      <c r="P317" s="391"/>
      <c r="Q317" s="391"/>
      <c r="R317" s="391"/>
      <c r="S317" s="391"/>
      <c r="T317" s="391"/>
      <c r="U317" s="391"/>
      <c r="V317" s="392"/>
      <c r="W317" s="393"/>
      <c r="Y317" s="406"/>
    </row>
    <row r="318" spans="2:45" s="80" customFormat="1" outlineLevel="1" x14ac:dyDescent="0.2">
      <c r="B318" s="35"/>
      <c r="C318" s="33"/>
      <c r="D318" s="33"/>
      <c r="E318" s="34"/>
      <c r="F318" s="37" t="s">
        <v>179</v>
      </c>
      <c r="G318" s="381"/>
      <c r="H318" s="390"/>
      <c r="I318" s="391"/>
      <c r="J318" s="391"/>
      <c r="K318" s="392"/>
      <c r="L318" s="390"/>
      <c r="M318" s="391"/>
      <c r="N318" s="391"/>
      <c r="O318" s="391"/>
      <c r="P318" s="391"/>
      <c r="Q318" s="391"/>
      <c r="R318" s="391"/>
      <c r="S318" s="391"/>
      <c r="T318" s="391"/>
      <c r="U318" s="391"/>
      <c r="V318" s="392"/>
      <c r="W318" s="393"/>
      <c r="Y318" s="406"/>
    </row>
    <row r="319" spans="2:45" s="80" customFormat="1" x14ac:dyDescent="0.2">
      <c r="B319" s="35"/>
      <c r="C319" s="33"/>
      <c r="D319" s="33"/>
      <c r="E319" s="34" t="s">
        <v>148</v>
      </c>
      <c r="F319" s="34"/>
      <c r="G319" s="77">
        <f t="shared" ref="G319:M319" si="73">SUBTOTAL(9,G320:G323)</f>
        <v>0</v>
      </c>
      <c r="H319" s="78">
        <f t="shared" si="73"/>
        <v>0</v>
      </c>
      <c r="I319" s="74">
        <f t="shared" si="73"/>
        <v>0</v>
      </c>
      <c r="J319" s="74">
        <f t="shared" si="73"/>
        <v>0</v>
      </c>
      <c r="K319" s="75">
        <f t="shared" si="73"/>
        <v>0</v>
      </c>
      <c r="L319" s="43">
        <f t="shared" si="73"/>
        <v>0</v>
      </c>
      <c r="M319" s="43">
        <f t="shared" si="73"/>
        <v>0</v>
      </c>
      <c r="N319" s="43">
        <f t="shared" ref="N319:W319" si="74">SUBTOTAL(9,N320:N323)</f>
        <v>0</v>
      </c>
      <c r="O319" s="43">
        <f t="shared" si="74"/>
        <v>0</v>
      </c>
      <c r="P319" s="43">
        <f t="shared" si="74"/>
        <v>0</v>
      </c>
      <c r="Q319" s="43">
        <f t="shared" si="74"/>
        <v>0</v>
      </c>
      <c r="R319" s="43">
        <f t="shared" si="74"/>
        <v>0</v>
      </c>
      <c r="S319" s="43">
        <f t="shared" si="74"/>
        <v>0</v>
      </c>
      <c r="T319" s="43">
        <f t="shared" si="74"/>
        <v>0</v>
      </c>
      <c r="U319" s="43">
        <f t="shared" si="74"/>
        <v>0</v>
      </c>
      <c r="V319" s="43">
        <f t="shared" si="74"/>
        <v>0</v>
      </c>
      <c r="W319" s="42">
        <f t="shared" si="74"/>
        <v>0</v>
      </c>
      <c r="Y319" s="403"/>
    </row>
    <row r="320" spans="2:45" s="80" customFormat="1" outlineLevel="1" x14ac:dyDescent="0.2">
      <c r="B320" s="35"/>
      <c r="C320" s="33"/>
      <c r="D320" s="33"/>
      <c r="E320" s="34"/>
      <c r="F320" s="37" t="s">
        <v>149</v>
      </c>
      <c r="G320" s="381"/>
      <c r="H320" s="390"/>
      <c r="I320" s="391"/>
      <c r="J320" s="391"/>
      <c r="K320" s="392"/>
      <c r="L320" s="390"/>
      <c r="M320" s="391"/>
      <c r="N320" s="391"/>
      <c r="O320" s="391"/>
      <c r="P320" s="391"/>
      <c r="Q320" s="391"/>
      <c r="R320" s="391"/>
      <c r="S320" s="391"/>
      <c r="T320" s="391"/>
      <c r="U320" s="391"/>
      <c r="V320" s="392"/>
      <c r="W320" s="393"/>
      <c r="Y320" s="406"/>
    </row>
    <row r="321" spans="2:25" s="80" customFormat="1" outlineLevel="1" x14ac:dyDescent="0.2">
      <c r="B321" s="35"/>
      <c r="C321" s="33"/>
      <c r="D321" s="33"/>
      <c r="E321" s="34"/>
      <c r="F321" s="37" t="s">
        <v>150</v>
      </c>
      <c r="G321" s="381"/>
      <c r="H321" s="390"/>
      <c r="I321" s="391"/>
      <c r="J321" s="391"/>
      <c r="K321" s="392"/>
      <c r="L321" s="390"/>
      <c r="M321" s="391"/>
      <c r="N321" s="391"/>
      <c r="O321" s="391"/>
      <c r="P321" s="391"/>
      <c r="Q321" s="391"/>
      <c r="R321" s="391"/>
      <c r="S321" s="391"/>
      <c r="T321" s="391"/>
      <c r="U321" s="391"/>
      <c r="V321" s="392"/>
      <c r="W321" s="393"/>
      <c r="Y321" s="406"/>
    </row>
    <row r="322" spans="2:25" s="80" customFormat="1" outlineLevel="1" x14ac:dyDescent="0.2">
      <c r="B322" s="35"/>
      <c r="C322" s="33"/>
      <c r="D322" s="33"/>
      <c r="E322" s="34"/>
      <c r="F322" s="37" t="s">
        <v>151</v>
      </c>
      <c r="G322" s="381"/>
      <c r="H322" s="390"/>
      <c r="I322" s="391"/>
      <c r="J322" s="391"/>
      <c r="K322" s="392"/>
      <c r="L322" s="390"/>
      <c r="M322" s="394"/>
      <c r="N322" s="394"/>
      <c r="O322" s="394"/>
      <c r="P322" s="394"/>
      <c r="Q322" s="394"/>
      <c r="R322" s="394"/>
      <c r="S322" s="394"/>
      <c r="T322" s="394"/>
      <c r="U322" s="391"/>
      <c r="V322" s="392"/>
      <c r="W322" s="393"/>
      <c r="Y322" s="406"/>
    </row>
    <row r="323" spans="2:25" s="80" customFormat="1" outlineLevel="1" x14ac:dyDescent="0.2">
      <c r="B323" s="35"/>
      <c r="C323" s="33"/>
      <c r="D323" s="33"/>
      <c r="E323" s="34"/>
      <c r="F323" s="37" t="s">
        <v>180</v>
      </c>
      <c r="G323" s="381"/>
      <c r="H323" s="390"/>
      <c r="I323" s="391"/>
      <c r="J323" s="391"/>
      <c r="K323" s="392"/>
      <c r="L323" s="395"/>
      <c r="M323" s="391"/>
      <c r="N323" s="391"/>
      <c r="O323" s="391"/>
      <c r="P323" s="391"/>
      <c r="Q323" s="391"/>
      <c r="R323" s="391"/>
      <c r="S323" s="391"/>
      <c r="T323" s="391"/>
      <c r="U323" s="396"/>
      <c r="V323" s="392"/>
      <c r="W323" s="393"/>
      <c r="Y323" s="406"/>
    </row>
    <row r="324" spans="2:25" s="80" customFormat="1" x14ac:dyDescent="0.2">
      <c r="B324" s="35"/>
      <c r="C324" s="33"/>
      <c r="D324" s="33"/>
      <c r="E324" s="34" t="s">
        <v>283</v>
      </c>
      <c r="F324" s="34"/>
      <c r="G324" s="77">
        <f t="shared" ref="G324:W324" si="75">SUBTOTAL(9,G325:G325)</f>
        <v>0</v>
      </c>
      <c r="H324" s="78">
        <f t="shared" si="75"/>
        <v>0</v>
      </c>
      <c r="I324" s="74">
        <f t="shared" si="75"/>
        <v>0</v>
      </c>
      <c r="J324" s="74">
        <f t="shared" si="75"/>
        <v>0</v>
      </c>
      <c r="K324" s="75">
        <f t="shared" si="75"/>
        <v>0</v>
      </c>
      <c r="L324" s="43">
        <f t="shared" si="75"/>
        <v>0</v>
      </c>
      <c r="M324" s="43">
        <f t="shared" si="75"/>
        <v>0</v>
      </c>
      <c r="N324" s="43">
        <f t="shared" si="75"/>
        <v>0</v>
      </c>
      <c r="O324" s="43">
        <f t="shared" si="75"/>
        <v>0</v>
      </c>
      <c r="P324" s="43">
        <f t="shared" si="75"/>
        <v>0</v>
      </c>
      <c r="Q324" s="43">
        <f t="shared" si="75"/>
        <v>0</v>
      </c>
      <c r="R324" s="43">
        <f t="shared" si="75"/>
        <v>0</v>
      </c>
      <c r="S324" s="43">
        <f t="shared" si="75"/>
        <v>0</v>
      </c>
      <c r="T324" s="43">
        <f t="shared" si="75"/>
        <v>0</v>
      </c>
      <c r="U324" s="43">
        <f t="shared" si="75"/>
        <v>0</v>
      </c>
      <c r="V324" s="43">
        <f t="shared" si="75"/>
        <v>0</v>
      </c>
      <c r="W324" s="42">
        <f t="shared" si="75"/>
        <v>0</v>
      </c>
      <c r="Y324" s="403"/>
    </row>
    <row r="325" spans="2:25" s="80" customFormat="1" outlineLevel="1" x14ac:dyDescent="0.2">
      <c r="B325" s="35"/>
      <c r="C325" s="33"/>
      <c r="D325" s="33"/>
      <c r="E325" s="34"/>
      <c r="F325" s="36" t="s">
        <v>283</v>
      </c>
      <c r="G325" s="381"/>
      <c r="H325" s="390"/>
      <c r="I325" s="391"/>
      <c r="J325" s="391"/>
      <c r="K325" s="392"/>
      <c r="L325" s="395"/>
      <c r="M325" s="391"/>
      <c r="N325" s="391"/>
      <c r="O325" s="391"/>
      <c r="P325" s="391"/>
      <c r="Q325" s="391"/>
      <c r="R325" s="391"/>
      <c r="S325" s="391"/>
      <c r="T325" s="391"/>
      <c r="U325" s="396"/>
      <c r="V325" s="392"/>
      <c r="W325" s="393"/>
      <c r="Y325" s="406"/>
    </row>
    <row r="326" spans="2:25" s="80" customFormat="1" x14ac:dyDescent="0.2">
      <c r="B326" s="35"/>
      <c r="C326" s="33"/>
      <c r="D326" s="33" t="s">
        <v>52</v>
      </c>
      <c r="E326" s="34"/>
      <c r="F326" s="34"/>
      <c r="G326" s="77"/>
      <c r="H326" s="78"/>
      <c r="I326" s="74"/>
      <c r="J326" s="74"/>
      <c r="K326" s="75"/>
      <c r="L326" s="58"/>
      <c r="M326" s="43"/>
      <c r="N326" s="43"/>
      <c r="O326" s="43"/>
      <c r="P326" s="43"/>
      <c r="Q326" s="43"/>
      <c r="R326" s="43"/>
      <c r="S326" s="43"/>
      <c r="T326" s="43"/>
      <c r="U326" s="43"/>
      <c r="V326" s="46"/>
      <c r="W326" s="46"/>
      <c r="Y326" s="403"/>
    </row>
    <row r="327" spans="2:25" s="80" customFormat="1" x14ac:dyDescent="0.2">
      <c r="B327" s="35"/>
      <c r="C327" s="33"/>
      <c r="D327" s="33"/>
      <c r="E327" s="72" t="s">
        <v>53</v>
      </c>
      <c r="F327" s="34"/>
      <c r="G327" s="77">
        <f t="shared" ref="G327:W327" si="76">SUBTOTAL(9,G328:G329)</f>
        <v>0</v>
      </c>
      <c r="H327" s="78">
        <f t="shared" si="76"/>
        <v>0</v>
      </c>
      <c r="I327" s="74">
        <f t="shared" si="76"/>
        <v>0</v>
      </c>
      <c r="J327" s="74">
        <f t="shared" si="76"/>
        <v>0</v>
      </c>
      <c r="K327" s="75">
        <f t="shared" si="76"/>
        <v>0</v>
      </c>
      <c r="L327" s="43">
        <f t="shared" si="76"/>
        <v>0</v>
      </c>
      <c r="M327" s="43">
        <f t="shared" si="76"/>
        <v>0</v>
      </c>
      <c r="N327" s="43">
        <f t="shared" si="76"/>
        <v>0</v>
      </c>
      <c r="O327" s="43">
        <f t="shared" si="76"/>
        <v>0</v>
      </c>
      <c r="P327" s="43">
        <f t="shared" si="76"/>
        <v>0</v>
      </c>
      <c r="Q327" s="43">
        <f t="shared" si="76"/>
        <v>0</v>
      </c>
      <c r="R327" s="43">
        <f t="shared" si="76"/>
        <v>0</v>
      </c>
      <c r="S327" s="43">
        <f t="shared" si="76"/>
        <v>0</v>
      </c>
      <c r="T327" s="43">
        <f t="shared" si="76"/>
        <v>0</v>
      </c>
      <c r="U327" s="43">
        <f t="shared" si="76"/>
        <v>0</v>
      </c>
      <c r="V327" s="43">
        <f t="shared" si="76"/>
        <v>0</v>
      </c>
      <c r="W327" s="42">
        <f t="shared" si="76"/>
        <v>0</v>
      </c>
      <c r="Y327" s="403"/>
    </row>
    <row r="328" spans="2:25" s="80" customFormat="1" outlineLevel="1" x14ac:dyDescent="0.2">
      <c r="B328" s="35"/>
      <c r="C328" s="33"/>
      <c r="D328" s="33"/>
      <c r="E328" s="72"/>
      <c r="F328" s="37" t="s">
        <v>54</v>
      </c>
      <c r="G328" s="381"/>
      <c r="H328" s="390"/>
      <c r="I328" s="391"/>
      <c r="J328" s="391"/>
      <c r="K328" s="392"/>
      <c r="L328" s="395"/>
      <c r="M328" s="391"/>
      <c r="N328" s="391"/>
      <c r="O328" s="391"/>
      <c r="P328" s="391"/>
      <c r="Q328" s="391"/>
      <c r="R328" s="391"/>
      <c r="S328" s="391"/>
      <c r="T328" s="391"/>
      <c r="U328" s="396"/>
      <c r="V328" s="392"/>
      <c r="W328" s="393"/>
      <c r="Y328" s="406"/>
    </row>
    <row r="329" spans="2:25" s="80" customFormat="1" outlineLevel="1" x14ac:dyDescent="0.2">
      <c r="B329" s="35"/>
      <c r="C329" s="33"/>
      <c r="D329" s="33"/>
      <c r="E329" s="34"/>
      <c r="F329" s="36" t="s">
        <v>415</v>
      </c>
      <c r="G329" s="381"/>
      <c r="H329" s="390"/>
      <c r="I329" s="391"/>
      <c r="J329" s="391"/>
      <c r="K329" s="392"/>
      <c r="L329" s="395"/>
      <c r="M329" s="391"/>
      <c r="N329" s="391"/>
      <c r="O329" s="391"/>
      <c r="P329" s="391"/>
      <c r="Q329" s="391"/>
      <c r="R329" s="391"/>
      <c r="S329" s="391"/>
      <c r="T329" s="391"/>
      <c r="U329" s="396"/>
      <c r="V329" s="392"/>
      <c r="W329" s="393"/>
      <c r="Y329" s="406"/>
    </row>
    <row r="330" spans="2:25" s="80" customFormat="1" x14ac:dyDescent="0.2">
      <c r="B330" s="35"/>
      <c r="C330" s="33"/>
      <c r="D330" s="33"/>
      <c r="E330" s="34" t="s">
        <v>55</v>
      </c>
      <c r="F330" s="34"/>
      <c r="G330" s="77">
        <f t="shared" ref="G330:W330" si="77">SUBTOTAL(9,G331:G332)</f>
        <v>0</v>
      </c>
      <c r="H330" s="78">
        <f t="shared" si="77"/>
        <v>0</v>
      </c>
      <c r="I330" s="74">
        <f t="shared" si="77"/>
        <v>0</v>
      </c>
      <c r="J330" s="74">
        <f t="shared" si="77"/>
        <v>0</v>
      </c>
      <c r="K330" s="75">
        <f t="shared" si="77"/>
        <v>0</v>
      </c>
      <c r="L330" s="43">
        <f t="shared" si="77"/>
        <v>0</v>
      </c>
      <c r="M330" s="43">
        <f t="shared" si="77"/>
        <v>0</v>
      </c>
      <c r="N330" s="43">
        <f t="shared" si="77"/>
        <v>0</v>
      </c>
      <c r="O330" s="43">
        <f t="shared" si="77"/>
        <v>0</v>
      </c>
      <c r="P330" s="43">
        <f t="shared" si="77"/>
        <v>0</v>
      </c>
      <c r="Q330" s="43">
        <f t="shared" si="77"/>
        <v>0</v>
      </c>
      <c r="R330" s="43">
        <f t="shared" si="77"/>
        <v>0</v>
      </c>
      <c r="S330" s="43">
        <f t="shared" si="77"/>
        <v>0</v>
      </c>
      <c r="T330" s="43">
        <f t="shared" si="77"/>
        <v>0</v>
      </c>
      <c r="U330" s="43">
        <f t="shared" si="77"/>
        <v>0</v>
      </c>
      <c r="V330" s="43">
        <f t="shared" si="77"/>
        <v>0</v>
      </c>
      <c r="W330" s="42">
        <f t="shared" si="77"/>
        <v>0</v>
      </c>
      <c r="Y330" s="403"/>
    </row>
    <row r="331" spans="2:25" s="80" customFormat="1" outlineLevel="1" x14ac:dyDescent="0.2">
      <c r="B331" s="35"/>
      <c r="C331" s="33"/>
      <c r="D331" s="33"/>
      <c r="E331" s="34"/>
      <c r="F331" s="37" t="s">
        <v>152</v>
      </c>
      <c r="G331" s="381"/>
      <c r="H331" s="390"/>
      <c r="I331" s="391"/>
      <c r="J331" s="391"/>
      <c r="K331" s="392"/>
      <c r="L331" s="395"/>
      <c r="M331" s="391"/>
      <c r="N331" s="391"/>
      <c r="O331" s="391"/>
      <c r="P331" s="391"/>
      <c r="Q331" s="391"/>
      <c r="R331" s="391"/>
      <c r="S331" s="391"/>
      <c r="T331" s="391"/>
      <c r="U331" s="396"/>
      <c r="V331" s="392"/>
      <c r="W331" s="393"/>
      <c r="Y331" s="406"/>
    </row>
    <row r="332" spans="2:25" s="80" customFormat="1" outlineLevel="1" x14ac:dyDescent="0.2">
      <c r="B332" s="35"/>
      <c r="C332" s="33"/>
      <c r="D332" s="33"/>
      <c r="E332" s="34"/>
      <c r="F332" s="36" t="s">
        <v>416</v>
      </c>
      <c r="G332" s="381"/>
      <c r="H332" s="390"/>
      <c r="I332" s="391"/>
      <c r="J332" s="391"/>
      <c r="K332" s="392"/>
      <c r="L332" s="395"/>
      <c r="M332" s="391"/>
      <c r="N332" s="391"/>
      <c r="O332" s="391"/>
      <c r="P332" s="391"/>
      <c r="Q332" s="391"/>
      <c r="R332" s="391"/>
      <c r="S332" s="391"/>
      <c r="T332" s="391"/>
      <c r="U332" s="396"/>
      <c r="V332" s="392"/>
      <c r="W332" s="393"/>
      <c r="Y332" s="406"/>
    </row>
    <row r="333" spans="2:25" s="80" customFormat="1" x14ac:dyDescent="0.2">
      <c r="B333" s="35"/>
      <c r="C333" s="33"/>
      <c r="D333" s="33"/>
      <c r="E333" s="34" t="s">
        <v>56</v>
      </c>
      <c r="F333" s="34"/>
      <c r="G333" s="77">
        <f t="shared" ref="G333:W333" si="78">SUBTOTAL(9,G334:G335)</f>
        <v>0</v>
      </c>
      <c r="H333" s="78">
        <f t="shared" si="78"/>
        <v>0</v>
      </c>
      <c r="I333" s="74">
        <f t="shared" si="78"/>
        <v>0</v>
      </c>
      <c r="J333" s="74">
        <f t="shared" si="78"/>
        <v>0</v>
      </c>
      <c r="K333" s="75">
        <f t="shared" si="78"/>
        <v>0</v>
      </c>
      <c r="L333" s="43">
        <f t="shared" si="78"/>
        <v>0</v>
      </c>
      <c r="M333" s="43">
        <f t="shared" si="78"/>
        <v>0</v>
      </c>
      <c r="N333" s="43">
        <f t="shared" si="78"/>
        <v>0</v>
      </c>
      <c r="O333" s="43">
        <f t="shared" si="78"/>
        <v>0</v>
      </c>
      <c r="P333" s="43">
        <f t="shared" si="78"/>
        <v>0</v>
      </c>
      <c r="Q333" s="43">
        <f t="shared" si="78"/>
        <v>0</v>
      </c>
      <c r="R333" s="43">
        <f t="shared" si="78"/>
        <v>0</v>
      </c>
      <c r="S333" s="43">
        <f t="shared" si="78"/>
        <v>0</v>
      </c>
      <c r="T333" s="43">
        <f t="shared" si="78"/>
        <v>0</v>
      </c>
      <c r="U333" s="43">
        <f t="shared" si="78"/>
        <v>0</v>
      </c>
      <c r="V333" s="43">
        <f t="shared" si="78"/>
        <v>0</v>
      </c>
      <c r="W333" s="42">
        <f t="shared" si="78"/>
        <v>0</v>
      </c>
      <c r="Y333" s="403"/>
    </row>
    <row r="334" spans="2:25" s="80" customFormat="1" outlineLevel="1" x14ac:dyDescent="0.2">
      <c r="B334" s="35"/>
      <c r="C334" s="33"/>
      <c r="D334" s="33"/>
      <c r="E334" s="34"/>
      <c r="F334" s="37" t="s">
        <v>153</v>
      </c>
      <c r="G334" s="381"/>
      <c r="H334" s="390"/>
      <c r="I334" s="391"/>
      <c r="J334" s="391"/>
      <c r="K334" s="392"/>
      <c r="L334" s="395"/>
      <c r="M334" s="391"/>
      <c r="N334" s="391"/>
      <c r="O334" s="391"/>
      <c r="P334" s="391"/>
      <c r="Q334" s="391"/>
      <c r="R334" s="391"/>
      <c r="S334" s="391"/>
      <c r="T334" s="391"/>
      <c r="U334" s="396"/>
      <c r="V334" s="392"/>
      <c r="W334" s="393"/>
      <c r="Y334" s="406"/>
    </row>
    <row r="335" spans="2:25" s="80" customFormat="1" outlineLevel="1" x14ac:dyDescent="0.2">
      <c r="B335" s="35"/>
      <c r="C335" s="33"/>
      <c r="D335" s="33"/>
      <c r="E335" s="34"/>
      <c r="F335" s="36" t="s">
        <v>417</v>
      </c>
      <c r="G335" s="381"/>
      <c r="H335" s="390"/>
      <c r="I335" s="391"/>
      <c r="J335" s="391"/>
      <c r="K335" s="392"/>
      <c r="L335" s="395"/>
      <c r="M335" s="391"/>
      <c r="N335" s="391"/>
      <c r="O335" s="391"/>
      <c r="P335" s="391"/>
      <c r="Q335" s="391"/>
      <c r="R335" s="391"/>
      <c r="S335" s="391"/>
      <c r="T335" s="391"/>
      <c r="U335" s="396"/>
      <c r="V335" s="392"/>
      <c r="W335" s="393"/>
      <c r="Y335" s="406"/>
    </row>
    <row r="336" spans="2:25" s="80" customFormat="1" x14ac:dyDescent="0.2">
      <c r="B336" s="35"/>
      <c r="C336" s="33"/>
      <c r="D336" s="33" t="s">
        <v>57</v>
      </c>
      <c r="E336" s="34"/>
      <c r="F336" s="34"/>
      <c r="G336" s="77"/>
      <c r="H336" s="78"/>
      <c r="I336" s="74"/>
      <c r="J336" s="74"/>
      <c r="K336" s="75"/>
      <c r="L336" s="58"/>
      <c r="M336" s="43"/>
      <c r="N336" s="43"/>
      <c r="O336" s="43"/>
      <c r="P336" s="43"/>
      <c r="Q336" s="43"/>
      <c r="R336" s="43"/>
      <c r="S336" s="43"/>
      <c r="T336" s="43"/>
      <c r="U336" s="43"/>
      <c r="V336" s="46"/>
      <c r="W336" s="46"/>
      <c r="Y336" s="403"/>
    </row>
    <row r="337" spans="2:25" s="80" customFormat="1" x14ac:dyDescent="0.2">
      <c r="B337" s="35"/>
      <c r="C337" s="33"/>
      <c r="D337" s="33"/>
      <c r="E337" s="34" t="s">
        <v>160</v>
      </c>
      <c r="F337" s="34"/>
      <c r="G337" s="77">
        <f t="shared" ref="G337:M337" si="79">SUBTOTAL(9,G338:G339)</f>
        <v>0</v>
      </c>
      <c r="H337" s="78">
        <f t="shared" si="79"/>
        <v>0</v>
      </c>
      <c r="I337" s="74">
        <f t="shared" si="79"/>
        <v>0</v>
      </c>
      <c r="J337" s="74">
        <f t="shared" si="79"/>
        <v>0</v>
      </c>
      <c r="K337" s="75">
        <f t="shared" si="79"/>
        <v>0</v>
      </c>
      <c r="L337" s="43">
        <f t="shared" si="79"/>
        <v>0</v>
      </c>
      <c r="M337" s="43">
        <f t="shared" si="79"/>
        <v>0</v>
      </c>
      <c r="N337" s="43">
        <f t="shared" ref="N337:W337" si="80">SUBTOTAL(9,N338:N339)</f>
        <v>0</v>
      </c>
      <c r="O337" s="43">
        <f t="shared" si="80"/>
        <v>0</v>
      </c>
      <c r="P337" s="43">
        <f t="shared" si="80"/>
        <v>0</v>
      </c>
      <c r="Q337" s="43">
        <f t="shared" si="80"/>
        <v>0</v>
      </c>
      <c r="R337" s="43">
        <f t="shared" si="80"/>
        <v>0</v>
      </c>
      <c r="S337" s="43">
        <f t="shared" si="80"/>
        <v>0</v>
      </c>
      <c r="T337" s="43">
        <f t="shared" si="80"/>
        <v>0</v>
      </c>
      <c r="U337" s="43">
        <f t="shared" si="80"/>
        <v>0</v>
      </c>
      <c r="V337" s="43">
        <f t="shared" si="80"/>
        <v>0</v>
      </c>
      <c r="W337" s="42">
        <f t="shared" si="80"/>
        <v>0</v>
      </c>
      <c r="Y337" s="403"/>
    </row>
    <row r="338" spans="2:25" s="80" customFormat="1" outlineLevel="1" x14ac:dyDescent="0.2">
      <c r="B338" s="35"/>
      <c r="C338" s="33"/>
      <c r="D338" s="33"/>
      <c r="E338" s="34"/>
      <c r="F338" s="37" t="s">
        <v>60</v>
      </c>
      <c r="G338" s="381"/>
      <c r="H338" s="390"/>
      <c r="I338" s="391"/>
      <c r="J338" s="391"/>
      <c r="K338" s="392"/>
      <c r="L338" s="395"/>
      <c r="M338" s="391"/>
      <c r="N338" s="391"/>
      <c r="O338" s="391"/>
      <c r="P338" s="391"/>
      <c r="Q338" s="391"/>
      <c r="R338" s="391"/>
      <c r="S338" s="391"/>
      <c r="T338" s="391"/>
      <c r="U338" s="396"/>
      <c r="V338" s="392"/>
      <c r="W338" s="393"/>
      <c r="Y338" s="406"/>
    </row>
    <row r="339" spans="2:25" s="80" customFormat="1" outlineLevel="1" x14ac:dyDescent="0.2">
      <c r="B339" s="35"/>
      <c r="C339" s="33"/>
      <c r="D339" s="33"/>
      <c r="E339" s="34"/>
      <c r="F339" s="37" t="s">
        <v>161</v>
      </c>
      <c r="G339" s="381"/>
      <c r="H339" s="390"/>
      <c r="I339" s="391"/>
      <c r="J339" s="391"/>
      <c r="K339" s="392"/>
      <c r="L339" s="395"/>
      <c r="M339" s="391"/>
      <c r="N339" s="391"/>
      <c r="O339" s="391"/>
      <c r="P339" s="391"/>
      <c r="Q339" s="391"/>
      <c r="R339" s="391"/>
      <c r="S339" s="391"/>
      <c r="T339" s="391"/>
      <c r="U339" s="396"/>
      <c r="V339" s="392"/>
      <c r="W339" s="393"/>
      <c r="Y339" s="406"/>
    </row>
    <row r="340" spans="2:25" s="80" customFormat="1" x14ac:dyDescent="0.2">
      <c r="B340" s="35"/>
      <c r="C340" s="33"/>
      <c r="D340" s="33"/>
      <c r="E340" s="34" t="s">
        <v>154</v>
      </c>
      <c r="F340" s="34"/>
      <c r="G340" s="77">
        <f t="shared" ref="G340:W340" si="81">SUBTOTAL(9,G341:G343)</f>
        <v>0</v>
      </c>
      <c r="H340" s="78">
        <f t="shared" si="81"/>
        <v>0</v>
      </c>
      <c r="I340" s="74">
        <f t="shared" si="81"/>
        <v>0</v>
      </c>
      <c r="J340" s="74">
        <f t="shared" si="81"/>
        <v>0</v>
      </c>
      <c r="K340" s="75">
        <f t="shared" si="81"/>
        <v>0</v>
      </c>
      <c r="L340" s="43">
        <f t="shared" si="81"/>
        <v>0</v>
      </c>
      <c r="M340" s="43">
        <f t="shared" si="81"/>
        <v>0</v>
      </c>
      <c r="N340" s="43">
        <f t="shared" si="81"/>
        <v>0</v>
      </c>
      <c r="O340" s="43">
        <f t="shared" si="81"/>
        <v>0</v>
      </c>
      <c r="P340" s="43">
        <f t="shared" si="81"/>
        <v>0</v>
      </c>
      <c r="Q340" s="43">
        <f t="shared" si="81"/>
        <v>0</v>
      </c>
      <c r="R340" s="43">
        <f t="shared" si="81"/>
        <v>0</v>
      </c>
      <c r="S340" s="43">
        <f t="shared" si="81"/>
        <v>0</v>
      </c>
      <c r="T340" s="43">
        <f t="shared" si="81"/>
        <v>0</v>
      </c>
      <c r="U340" s="43">
        <f t="shared" si="81"/>
        <v>0</v>
      </c>
      <c r="V340" s="43">
        <f t="shared" si="81"/>
        <v>0</v>
      </c>
      <c r="W340" s="42">
        <f t="shared" si="81"/>
        <v>0</v>
      </c>
      <c r="Y340" s="403"/>
    </row>
    <row r="341" spans="2:25" s="80" customFormat="1" outlineLevel="1" x14ac:dyDescent="0.2">
      <c r="B341" s="35"/>
      <c r="C341" s="33"/>
      <c r="D341" s="33"/>
      <c r="E341" s="34"/>
      <c r="F341" s="37" t="s">
        <v>58</v>
      </c>
      <c r="G341" s="381"/>
      <c r="H341" s="390"/>
      <c r="I341" s="391"/>
      <c r="J341" s="391"/>
      <c r="K341" s="392"/>
      <c r="L341" s="395"/>
      <c r="M341" s="391"/>
      <c r="N341" s="391"/>
      <c r="O341" s="391"/>
      <c r="P341" s="391"/>
      <c r="Q341" s="391"/>
      <c r="R341" s="391"/>
      <c r="S341" s="391"/>
      <c r="T341" s="391"/>
      <c r="U341" s="396"/>
      <c r="V341" s="392"/>
      <c r="W341" s="393"/>
      <c r="Y341" s="406"/>
    </row>
    <row r="342" spans="2:25" s="80" customFormat="1" outlineLevel="1" x14ac:dyDescent="0.2">
      <c r="B342" s="35"/>
      <c r="C342" s="33"/>
      <c r="D342" s="33"/>
      <c r="E342" s="34"/>
      <c r="F342" s="37" t="s">
        <v>155</v>
      </c>
      <c r="G342" s="381"/>
      <c r="H342" s="390"/>
      <c r="I342" s="391"/>
      <c r="J342" s="391"/>
      <c r="K342" s="392"/>
      <c r="L342" s="395"/>
      <c r="M342" s="391"/>
      <c r="N342" s="391"/>
      <c r="O342" s="391"/>
      <c r="P342" s="391"/>
      <c r="Q342" s="391"/>
      <c r="R342" s="391"/>
      <c r="S342" s="391"/>
      <c r="T342" s="391"/>
      <c r="U342" s="396"/>
      <c r="V342" s="392"/>
      <c r="W342" s="393"/>
      <c r="Y342" s="406"/>
    </row>
    <row r="343" spans="2:25" s="80" customFormat="1" outlineLevel="1" x14ac:dyDescent="0.2">
      <c r="B343" s="35"/>
      <c r="C343" s="33"/>
      <c r="D343" s="33"/>
      <c r="E343" s="34"/>
      <c r="F343" s="37" t="s">
        <v>156</v>
      </c>
      <c r="G343" s="381"/>
      <c r="H343" s="390"/>
      <c r="I343" s="391"/>
      <c r="J343" s="391"/>
      <c r="K343" s="392"/>
      <c r="L343" s="395"/>
      <c r="M343" s="391"/>
      <c r="N343" s="391"/>
      <c r="O343" s="391"/>
      <c r="P343" s="391"/>
      <c r="Q343" s="391"/>
      <c r="R343" s="391"/>
      <c r="S343" s="391"/>
      <c r="T343" s="391"/>
      <c r="U343" s="396"/>
      <c r="V343" s="392"/>
      <c r="W343" s="393"/>
      <c r="Y343" s="406"/>
    </row>
    <row r="344" spans="2:25" s="80" customFormat="1" x14ac:dyDescent="0.2">
      <c r="B344" s="35"/>
      <c r="C344" s="33"/>
      <c r="D344" s="33"/>
      <c r="E344" s="34" t="s">
        <v>162</v>
      </c>
      <c r="F344" s="34"/>
      <c r="G344" s="77">
        <f t="shared" ref="G344:M344" si="82">SUBTOTAL(9,G345:G346)</f>
        <v>0</v>
      </c>
      <c r="H344" s="78">
        <f t="shared" si="82"/>
        <v>0</v>
      </c>
      <c r="I344" s="74">
        <f t="shared" si="82"/>
        <v>0</v>
      </c>
      <c r="J344" s="74">
        <f t="shared" si="82"/>
        <v>0</v>
      </c>
      <c r="K344" s="75">
        <f t="shared" si="82"/>
        <v>0</v>
      </c>
      <c r="L344" s="43">
        <f t="shared" si="82"/>
        <v>0</v>
      </c>
      <c r="M344" s="43">
        <f t="shared" si="82"/>
        <v>0</v>
      </c>
      <c r="N344" s="43">
        <f t="shared" ref="N344:W344" si="83">SUBTOTAL(9,N345:N346)</f>
        <v>0</v>
      </c>
      <c r="O344" s="43">
        <f t="shared" si="83"/>
        <v>0</v>
      </c>
      <c r="P344" s="43">
        <f t="shared" si="83"/>
        <v>0</v>
      </c>
      <c r="Q344" s="43">
        <f t="shared" si="83"/>
        <v>0</v>
      </c>
      <c r="R344" s="43">
        <f t="shared" si="83"/>
        <v>0</v>
      </c>
      <c r="S344" s="43">
        <f t="shared" si="83"/>
        <v>0</v>
      </c>
      <c r="T344" s="43">
        <f t="shared" si="83"/>
        <v>0</v>
      </c>
      <c r="U344" s="43">
        <f t="shared" si="83"/>
        <v>0</v>
      </c>
      <c r="V344" s="43">
        <f t="shared" si="83"/>
        <v>0</v>
      </c>
      <c r="W344" s="42">
        <f t="shared" si="83"/>
        <v>0</v>
      </c>
      <c r="Y344" s="403"/>
    </row>
    <row r="345" spans="2:25" s="80" customFormat="1" outlineLevel="1" x14ac:dyDescent="0.2">
      <c r="B345" s="35"/>
      <c r="C345" s="33"/>
      <c r="D345" s="33"/>
      <c r="E345" s="34"/>
      <c r="F345" s="37" t="s">
        <v>61</v>
      </c>
      <c r="G345" s="381"/>
      <c r="H345" s="390"/>
      <c r="I345" s="391"/>
      <c r="J345" s="391"/>
      <c r="K345" s="392"/>
      <c r="L345" s="395"/>
      <c r="M345" s="391"/>
      <c r="N345" s="391"/>
      <c r="O345" s="391"/>
      <c r="P345" s="391"/>
      <c r="Q345" s="391"/>
      <c r="R345" s="391"/>
      <c r="S345" s="391"/>
      <c r="T345" s="391"/>
      <c r="U345" s="396"/>
      <c r="V345" s="392"/>
      <c r="W345" s="393"/>
      <c r="Y345" s="406"/>
    </row>
    <row r="346" spans="2:25" s="80" customFormat="1" outlineLevel="1" x14ac:dyDescent="0.2">
      <c r="B346" s="35"/>
      <c r="C346" s="33"/>
      <c r="D346" s="33"/>
      <c r="E346" s="34"/>
      <c r="F346" s="37" t="s">
        <v>163</v>
      </c>
      <c r="G346" s="381"/>
      <c r="H346" s="390"/>
      <c r="I346" s="391"/>
      <c r="J346" s="391"/>
      <c r="K346" s="392"/>
      <c r="L346" s="395"/>
      <c r="M346" s="391"/>
      <c r="N346" s="391"/>
      <c r="O346" s="391"/>
      <c r="P346" s="391"/>
      <c r="Q346" s="391"/>
      <c r="R346" s="391"/>
      <c r="S346" s="391"/>
      <c r="T346" s="391"/>
      <c r="U346" s="396"/>
      <c r="V346" s="392"/>
      <c r="W346" s="393"/>
      <c r="Y346" s="406"/>
    </row>
    <row r="347" spans="2:25" s="80" customFormat="1" x14ac:dyDescent="0.2">
      <c r="B347" s="35"/>
      <c r="C347" s="33"/>
      <c r="D347" s="33"/>
      <c r="E347" s="34" t="s">
        <v>157</v>
      </c>
      <c r="F347" s="34"/>
      <c r="G347" s="77">
        <f t="shared" ref="G347:W347" si="84">SUBTOTAL(9,G348:G350)</f>
        <v>0</v>
      </c>
      <c r="H347" s="78">
        <f t="shared" si="84"/>
        <v>0</v>
      </c>
      <c r="I347" s="74">
        <f t="shared" si="84"/>
        <v>0</v>
      </c>
      <c r="J347" s="74">
        <f t="shared" si="84"/>
        <v>0</v>
      </c>
      <c r="K347" s="75">
        <f t="shared" si="84"/>
        <v>0</v>
      </c>
      <c r="L347" s="43">
        <f t="shared" si="84"/>
        <v>0</v>
      </c>
      <c r="M347" s="43">
        <f t="shared" si="84"/>
        <v>0</v>
      </c>
      <c r="N347" s="43">
        <f t="shared" si="84"/>
        <v>0</v>
      </c>
      <c r="O347" s="43">
        <f t="shared" si="84"/>
        <v>0</v>
      </c>
      <c r="P347" s="43">
        <f t="shared" si="84"/>
        <v>0</v>
      </c>
      <c r="Q347" s="43">
        <f t="shared" si="84"/>
        <v>0</v>
      </c>
      <c r="R347" s="43">
        <f t="shared" si="84"/>
        <v>0</v>
      </c>
      <c r="S347" s="43">
        <f t="shared" si="84"/>
        <v>0</v>
      </c>
      <c r="T347" s="43">
        <f t="shared" si="84"/>
        <v>0</v>
      </c>
      <c r="U347" s="43">
        <f t="shared" si="84"/>
        <v>0</v>
      </c>
      <c r="V347" s="43">
        <f t="shared" si="84"/>
        <v>0</v>
      </c>
      <c r="W347" s="42">
        <f t="shared" si="84"/>
        <v>0</v>
      </c>
      <c r="Y347" s="403"/>
    </row>
    <row r="348" spans="2:25" s="80" customFormat="1" outlineLevel="1" x14ac:dyDescent="0.2">
      <c r="B348" s="35"/>
      <c r="C348" s="33"/>
      <c r="D348" s="33"/>
      <c r="E348" s="34"/>
      <c r="F348" s="37" t="s">
        <v>59</v>
      </c>
      <c r="G348" s="381"/>
      <c r="H348" s="390"/>
      <c r="I348" s="391"/>
      <c r="J348" s="391"/>
      <c r="K348" s="392"/>
      <c r="L348" s="395"/>
      <c r="M348" s="391"/>
      <c r="N348" s="391"/>
      <c r="O348" s="391"/>
      <c r="P348" s="391"/>
      <c r="Q348" s="391"/>
      <c r="R348" s="391"/>
      <c r="S348" s="391"/>
      <c r="T348" s="391"/>
      <c r="U348" s="396"/>
      <c r="V348" s="392"/>
      <c r="W348" s="393"/>
      <c r="Y348" s="406"/>
    </row>
    <row r="349" spans="2:25" s="80" customFormat="1" outlineLevel="1" x14ac:dyDescent="0.2">
      <c r="B349" s="35"/>
      <c r="C349" s="33"/>
      <c r="D349" s="33"/>
      <c r="E349" s="34"/>
      <c r="F349" s="37" t="s">
        <v>158</v>
      </c>
      <c r="G349" s="381"/>
      <c r="H349" s="390"/>
      <c r="I349" s="391"/>
      <c r="J349" s="391"/>
      <c r="K349" s="392"/>
      <c r="L349" s="395"/>
      <c r="M349" s="391"/>
      <c r="N349" s="391"/>
      <c r="O349" s="391"/>
      <c r="P349" s="391"/>
      <c r="Q349" s="391"/>
      <c r="R349" s="391"/>
      <c r="S349" s="391"/>
      <c r="T349" s="391"/>
      <c r="U349" s="396"/>
      <c r="V349" s="392"/>
      <c r="W349" s="393"/>
      <c r="Y349" s="406"/>
    </row>
    <row r="350" spans="2:25" s="80" customFormat="1" outlineLevel="1" x14ac:dyDescent="0.2">
      <c r="B350" s="35"/>
      <c r="C350" s="33"/>
      <c r="D350" s="33"/>
      <c r="E350" s="34"/>
      <c r="F350" s="37" t="s">
        <v>159</v>
      </c>
      <c r="G350" s="381"/>
      <c r="H350" s="390"/>
      <c r="I350" s="391"/>
      <c r="J350" s="391"/>
      <c r="K350" s="392"/>
      <c r="L350" s="395"/>
      <c r="M350" s="391"/>
      <c r="N350" s="391"/>
      <c r="O350" s="391"/>
      <c r="P350" s="391"/>
      <c r="Q350" s="391"/>
      <c r="R350" s="391"/>
      <c r="S350" s="391"/>
      <c r="T350" s="391"/>
      <c r="U350" s="396"/>
      <c r="V350" s="392"/>
      <c r="W350" s="393"/>
      <c r="Y350" s="406"/>
    </row>
    <row r="351" spans="2:25" s="80" customFormat="1" x14ac:dyDescent="0.2">
      <c r="B351" s="35"/>
      <c r="C351" s="33"/>
      <c r="D351" s="33"/>
      <c r="E351" s="34" t="s">
        <v>418</v>
      </c>
      <c r="F351" s="34"/>
      <c r="G351" s="77">
        <f t="shared" ref="G351:W351" si="85">SUBTOTAL(9,G352:G352)</f>
        <v>0</v>
      </c>
      <c r="H351" s="78">
        <f t="shared" si="85"/>
        <v>0</v>
      </c>
      <c r="I351" s="74">
        <f t="shared" si="85"/>
        <v>0</v>
      </c>
      <c r="J351" s="74">
        <f t="shared" si="85"/>
        <v>0</v>
      </c>
      <c r="K351" s="75">
        <f t="shared" si="85"/>
        <v>0</v>
      </c>
      <c r="L351" s="43">
        <f t="shared" si="85"/>
        <v>0</v>
      </c>
      <c r="M351" s="43">
        <f t="shared" si="85"/>
        <v>0</v>
      </c>
      <c r="N351" s="43">
        <f t="shared" si="85"/>
        <v>0</v>
      </c>
      <c r="O351" s="43">
        <f t="shared" si="85"/>
        <v>0</v>
      </c>
      <c r="P351" s="43">
        <f t="shared" si="85"/>
        <v>0</v>
      </c>
      <c r="Q351" s="43">
        <f t="shared" si="85"/>
        <v>0</v>
      </c>
      <c r="R351" s="43">
        <f t="shared" si="85"/>
        <v>0</v>
      </c>
      <c r="S351" s="43">
        <f t="shared" si="85"/>
        <v>0</v>
      </c>
      <c r="T351" s="43">
        <f t="shared" si="85"/>
        <v>0</v>
      </c>
      <c r="U351" s="43">
        <f t="shared" si="85"/>
        <v>0</v>
      </c>
      <c r="V351" s="43">
        <f t="shared" si="85"/>
        <v>0</v>
      </c>
      <c r="W351" s="42">
        <f t="shared" si="85"/>
        <v>0</v>
      </c>
      <c r="Y351" s="403"/>
    </row>
    <row r="352" spans="2:25" s="80" customFormat="1" outlineLevel="1" x14ac:dyDescent="0.2">
      <c r="B352" s="35"/>
      <c r="C352" s="33"/>
      <c r="D352" s="33"/>
      <c r="E352" s="34"/>
      <c r="F352" s="36" t="s">
        <v>418</v>
      </c>
      <c r="G352" s="381"/>
      <c r="H352" s="390"/>
      <c r="I352" s="391"/>
      <c r="J352" s="391"/>
      <c r="K352" s="392"/>
      <c r="L352" s="395"/>
      <c r="M352" s="391"/>
      <c r="N352" s="391"/>
      <c r="O352" s="391"/>
      <c r="P352" s="391"/>
      <c r="Q352" s="391"/>
      <c r="R352" s="391"/>
      <c r="S352" s="391"/>
      <c r="T352" s="391"/>
      <c r="U352" s="396"/>
      <c r="V352" s="392"/>
      <c r="W352" s="393"/>
      <c r="Y352" s="406"/>
    </row>
    <row r="353" spans="2:25" s="80" customFormat="1" x14ac:dyDescent="0.2">
      <c r="B353" s="35"/>
      <c r="C353" s="33"/>
      <c r="D353" s="33" t="s">
        <v>168</v>
      </c>
      <c r="E353" s="34"/>
      <c r="F353" s="34"/>
      <c r="G353" s="77"/>
      <c r="H353" s="78"/>
      <c r="I353" s="74"/>
      <c r="J353" s="74"/>
      <c r="K353" s="75"/>
      <c r="L353" s="58"/>
      <c r="M353" s="43"/>
      <c r="N353" s="43"/>
      <c r="O353" s="43"/>
      <c r="P353" s="43"/>
      <c r="Q353" s="43"/>
      <c r="R353" s="43"/>
      <c r="S353" s="43"/>
      <c r="T353" s="43"/>
      <c r="U353" s="43"/>
      <c r="V353" s="46"/>
      <c r="W353" s="46"/>
      <c r="Y353" s="403"/>
    </row>
    <row r="354" spans="2:25" s="80" customFormat="1" x14ac:dyDescent="0.2">
      <c r="B354" s="35"/>
      <c r="C354" s="33"/>
      <c r="D354" s="33"/>
      <c r="E354" s="34" t="s">
        <v>169</v>
      </c>
      <c r="F354" s="34"/>
      <c r="G354" s="77">
        <f t="shared" ref="G354:M354" si="86">SUBTOTAL(9,G355:G356)</f>
        <v>0</v>
      </c>
      <c r="H354" s="78">
        <f t="shared" si="86"/>
        <v>0</v>
      </c>
      <c r="I354" s="74">
        <f t="shared" si="86"/>
        <v>0</v>
      </c>
      <c r="J354" s="74">
        <f t="shared" si="86"/>
        <v>0</v>
      </c>
      <c r="K354" s="75">
        <f t="shared" si="86"/>
        <v>0</v>
      </c>
      <c r="L354" s="43">
        <f t="shared" si="86"/>
        <v>0</v>
      </c>
      <c r="M354" s="43">
        <f t="shared" si="86"/>
        <v>0</v>
      </c>
      <c r="N354" s="43">
        <f t="shared" ref="N354:W354" si="87">SUBTOTAL(9,N355:N356)</f>
        <v>0</v>
      </c>
      <c r="O354" s="43">
        <f t="shared" si="87"/>
        <v>0</v>
      </c>
      <c r="P354" s="43">
        <f t="shared" si="87"/>
        <v>0</v>
      </c>
      <c r="Q354" s="43">
        <f t="shared" si="87"/>
        <v>0</v>
      </c>
      <c r="R354" s="43">
        <f t="shared" si="87"/>
        <v>0</v>
      </c>
      <c r="S354" s="43">
        <f t="shared" si="87"/>
        <v>0</v>
      </c>
      <c r="T354" s="43">
        <f t="shared" si="87"/>
        <v>0</v>
      </c>
      <c r="U354" s="43">
        <f t="shared" si="87"/>
        <v>0</v>
      </c>
      <c r="V354" s="43">
        <f t="shared" si="87"/>
        <v>0</v>
      </c>
      <c r="W354" s="42">
        <f t="shared" si="87"/>
        <v>0</v>
      </c>
      <c r="Y354" s="403"/>
    </row>
    <row r="355" spans="2:25" s="80" customFormat="1" outlineLevel="1" x14ac:dyDescent="0.2">
      <c r="B355" s="35"/>
      <c r="C355" s="33"/>
      <c r="D355" s="33"/>
      <c r="E355" s="34"/>
      <c r="F355" s="37" t="s">
        <v>164</v>
      </c>
      <c r="G355" s="381"/>
      <c r="H355" s="390"/>
      <c r="I355" s="391"/>
      <c r="J355" s="391"/>
      <c r="K355" s="392"/>
      <c r="L355" s="395"/>
      <c r="M355" s="391"/>
      <c r="N355" s="391"/>
      <c r="O355" s="391"/>
      <c r="P355" s="391"/>
      <c r="Q355" s="391"/>
      <c r="R355" s="391"/>
      <c r="S355" s="391"/>
      <c r="T355" s="391"/>
      <c r="U355" s="396"/>
      <c r="V355" s="392"/>
      <c r="W355" s="393"/>
      <c r="Y355" s="406"/>
    </row>
    <row r="356" spans="2:25" s="80" customFormat="1" outlineLevel="1" x14ac:dyDescent="0.2">
      <c r="B356" s="35"/>
      <c r="C356" s="33"/>
      <c r="D356" s="33"/>
      <c r="E356" s="34"/>
      <c r="F356" s="37" t="s">
        <v>166</v>
      </c>
      <c r="G356" s="381"/>
      <c r="H356" s="390"/>
      <c r="I356" s="391"/>
      <c r="J356" s="391"/>
      <c r="K356" s="392"/>
      <c r="L356" s="395"/>
      <c r="M356" s="391"/>
      <c r="N356" s="391"/>
      <c r="O356" s="391"/>
      <c r="P356" s="391"/>
      <c r="Q356" s="391"/>
      <c r="R356" s="391"/>
      <c r="S356" s="391"/>
      <c r="T356" s="391"/>
      <c r="U356" s="396"/>
      <c r="V356" s="392"/>
      <c r="W356" s="393"/>
      <c r="Y356" s="406"/>
    </row>
    <row r="357" spans="2:25" s="80" customFormat="1" x14ac:dyDescent="0.2">
      <c r="B357" s="35"/>
      <c r="C357" s="33"/>
      <c r="D357" s="33"/>
      <c r="E357" s="34" t="s">
        <v>170</v>
      </c>
      <c r="F357" s="34"/>
      <c r="G357" s="77">
        <f t="shared" ref="G357:M357" si="88">SUBTOTAL(9,G358:G359)</f>
        <v>0</v>
      </c>
      <c r="H357" s="78">
        <f t="shared" si="88"/>
        <v>0</v>
      </c>
      <c r="I357" s="74">
        <f t="shared" si="88"/>
        <v>0</v>
      </c>
      <c r="J357" s="74">
        <f t="shared" si="88"/>
        <v>0</v>
      </c>
      <c r="K357" s="75">
        <f t="shared" si="88"/>
        <v>0</v>
      </c>
      <c r="L357" s="43">
        <f t="shared" si="88"/>
        <v>0</v>
      </c>
      <c r="M357" s="43">
        <f t="shared" si="88"/>
        <v>0</v>
      </c>
      <c r="N357" s="43">
        <f t="shared" ref="N357:W357" si="89">SUBTOTAL(9,N358:N359)</f>
        <v>0</v>
      </c>
      <c r="O357" s="43">
        <f t="shared" si="89"/>
        <v>0</v>
      </c>
      <c r="P357" s="43">
        <f t="shared" si="89"/>
        <v>0</v>
      </c>
      <c r="Q357" s="43">
        <f t="shared" si="89"/>
        <v>0</v>
      </c>
      <c r="R357" s="43">
        <f t="shared" si="89"/>
        <v>0</v>
      </c>
      <c r="S357" s="43">
        <f t="shared" si="89"/>
        <v>0</v>
      </c>
      <c r="T357" s="43">
        <f t="shared" si="89"/>
        <v>0</v>
      </c>
      <c r="U357" s="43">
        <f t="shared" si="89"/>
        <v>0</v>
      </c>
      <c r="V357" s="43">
        <f t="shared" si="89"/>
        <v>0</v>
      </c>
      <c r="W357" s="42">
        <f t="shared" si="89"/>
        <v>0</v>
      </c>
      <c r="Y357" s="403"/>
    </row>
    <row r="358" spans="2:25" s="80" customFormat="1" outlineLevel="1" x14ac:dyDescent="0.2">
      <c r="B358" s="35"/>
      <c r="C358" s="33"/>
      <c r="D358" s="33"/>
      <c r="E358" s="34"/>
      <c r="F358" s="37" t="s">
        <v>165</v>
      </c>
      <c r="G358" s="381"/>
      <c r="H358" s="390"/>
      <c r="I358" s="391"/>
      <c r="J358" s="391"/>
      <c r="K358" s="392"/>
      <c r="L358" s="395"/>
      <c r="M358" s="394"/>
      <c r="N358" s="394"/>
      <c r="O358" s="394"/>
      <c r="P358" s="394"/>
      <c r="Q358" s="394"/>
      <c r="R358" s="394"/>
      <c r="S358" s="394"/>
      <c r="T358" s="394"/>
      <c r="U358" s="396"/>
      <c r="V358" s="392"/>
      <c r="W358" s="393"/>
      <c r="Y358" s="406"/>
    </row>
    <row r="359" spans="2:25" s="80" customFormat="1" outlineLevel="1" x14ac:dyDescent="0.2">
      <c r="B359" s="35"/>
      <c r="C359" s="33"/>
      <c r="D359" s="33"/>
      <c r="E359" s="34"/>
      <c r="F359" s="37" t="s">
        <v>167</v>
      </c>
      <c r="G359" s="381"/>
      <c r="H359" s="390"/>
      <c r="I359" s="391"/>
      <c r="J359" s="391"/>
      <c r="K359" s="392"/>
      <c r="L359" s="395"/>
      <c r="M359" s="391"/>
      <c r="N359" s="391"/>
      <c r="O359" s="391"/>
      <c r="P359" s="391"/>
      <c r="Q359" s="391"/>
      <c r="R359" s="391"/>
      <c r="S359" s="391"/>
      <c r="T359" s="391"/>
      <c r="U359" s="396"/>
      <c r="V359" s="392"/>
      <c r="W359" s="393"/>
      <c r="Y359" s="406"/>
    </row>
    <row r="360" spans="2:25" s="80" customFormat="1" x14ac:dyDescent="0.2">
      <c r="B360" s="35"/>
      <c r="C360" s="33"/>
      <c r="D360" s="33"/>
      <c r="E360" s="34" t="s">
        <v>419</v>
      </c>
      <c r="F360" s="34"/>
      <c r="G360" s="77">
        <f t="shared" ref="G360:W360" si="90">SUBTOTAL(9,G361:G361)</f>
        <v>0</v>
      </c>
      <c r="H360" s="78">
        <f t="shared" si="90"/>
        <v>0</v>
      </c>
      <c r="I360" s="74">
        <f t="shared" si="90"/>
        <v>0</v>
      </c>
      <c r="J360" s="74">
        <f t="shared" si="90"/>
        <v>0</v>
      </c>
      <c r="K360" s="75">
        <f t="shared" si="90"/>
        <v>0</v>
      </c>
      <c r="L360" s="43">
        <f t="shared" si="90"/>
        <v>0</v>
      </c>
      <c r="M360" s="43">
        <f t="shared" si="90"/>
        <v>0</v>
      </c>
      <c r="N360" s="43">
        <f t="shared" si="90"/>
        <v>0</v>
      </c>
      <c r="O360" s="43">
        <f t="shared" si="90"/>
        <v>0</v>
      </c>
      <c r="P360" s="43">
        <f t="shared" si="90"/>
        <v>0</v>
      </c>
      <c r="Q360" s="43">
        <f t="shared" si="90"/>
        <v>0</v>
      </c>
      <c r="R360" s="43">
        <f t="shared" si="90"/>
        <v>0</v>
      </c>
      <c r="S360" s="43">
        <f t="shared" si="90"/>
        <v>0</v>
      </c>
      <c r="T360" s="43">
        <f t="shared" si="90"/>
        <v>0</v>
      </c>
      <c r="U360" s="43">
        <f t="shared" si="90"/>
        <v>0</v>
      </c>
      <c r="V360" s="43">
        <f t="shared" si="90"/>
        <v>0</v>
      </c>
      <c r="W360" s="42">
        <f t="shared" si="90"/>
        <v>0</v>
      </c>
      <c r="Y360" s="403"/>
    </row>
    <row r="361" spans="2:25" s="80" customFormat="1" outlineLevel="1" x14ac:dyDescent="0.2">
      <c r="B361" s="35"/>
      <c r="C361" s="33"/>
      <c r="D361" s="33"/>
      <c r="E361" s="34"/>
      <c r="F361" s="36" t="s">
        <v>419</v>
      </c>
      <c r="G361" s="381"/>
      <c r="H361" s="390"/>
      <c r="I361" s="391"/>
      <c r="J361" s="391"/>
      <c r="K361" s="392"/>
      <c r="L361" s="395"/>
      <c r="M361" s="391"/>
      <c r="N361" s="391"/>
      <c r="O361" s="391"/>
      <c r="P361" s="391"/>
      <c r="Q361" s="391"/>
      <c r="R361" s="391"/>
      <c r="S361" s="391"/>
      <c r="T361" s="391"/>
      <c r="U361" s="396"/>
      <c r="V361" s="392"/>
      <c r="W361" s="393"/>
      <c r="Y361" s="406"/>
    </row>
    <row r="362" spans="2:25" s="80" customFormat="1" x14ac:dyDescent="0.2">
      <c r="B362" s="35"/>
      <c r="C362" s="33"/>
      <c r="D362" s="33" t="s">
        <v>62</v>
      </c>
      <c r="E362" s="34"/>
      <c r="F362" s="34"/>
      <c r="G362" s="77">
        <f t="shared" ref="G362:W362" si="91">SUBTOTAL(9,G363:G365)</f>
        <v>0</v>
      </c>
      <c r="H362" s="78">
        <f t="shared" si="91"/>
        <v>0</v>
      </c>
      <c r="I362" s="74">
        <f t="shared" si="91"/>
        <v>0</v>
      </c>
      <c r="J362" s="74">
        <f t="shared" si="91"/>
        <v>0</v>
      </c>
      <c r="K362" s="75">
        <f t="shared" si="91"/>
        <v>0</v>
      </c>
      <c r="L362" s="43">
        <f t="shared" si="91"/>
        <v>0</v>
      </c>
      <c r="M362" s="43">
        <f t="shared" si="91"/>
        <v>0</v>
      </c>
      <c r="N362" s="43">
        <f t="shared" si="91"/>
        <v>0</v>
      </c>
      <c r="O362" s="43">
        <f t="shared" si="91"/>
        <v>0</v>
      </c>
      <c r="P362" s="43">
        <f t="shared" si="91"/>
        <v>0</v>
      </c>
      <c r="Q362" s="43">
        <f t="shared" si="91"/>
        <v>0</v>
      </c>
      <c r="R362" s="43">
        <f t="shared" si="91"/>
        <v>0</v>
      </c>
      <c r="S362" s="43">
        <f t="shared" si="91"/>
        <v>0</v>
      </c>
      <c r="T362" s="43">
        <f t="shared" si="91"/>
        <v>0</v>
      </c>
      <c r="U362" s="43">
        <f t="shared" si="91"/>
        <v>0</v>
      </c>
      <c r="V362" s="43">
        <f t="shared" si="91"/>
        <v>0</v>
      </c>
      <c r="W362" s="42">
        <f t="shared" si="91"/>
        <v>0</v>
      </c>
      <c r="Y362" s="403"/>
    </row>
    <row r="363" spans="2:25" s="80" customFormat="1" outlineLevel="1" x14ac:dyDescent="0.2">
      <c r="B363" s="35"/>
      <c r="C363" s="33"/>
      <c r="D363" s="33"/>
      <c r="E363" s="34"/>
      <c r="F363" s="37" t="s">
        <v>172</v>
      </c>
      <c r="G363" s="381"/>
      <c r="H363" s="390"/>
      <c r="I363" s="391"/>
      <c r="J363" s="391"/>
      <c r="K363" s="392"/>
      <c r="L363" s="395"/>
      <c r="M363" s="391"/>
      <c r="N363" s="391"/>
      <c r="O363" s="391"/>
      <c r="P363" s="391"/>
      <c r="Q363" s="391"/>
      <c r="R363" s="391"/>
      <c r="S363" s="391"/>
      <c r="T363" s="391"/>
      <c r="U363" s="396"/>
      <c r="V363" s="392"/>
      <c r="W363" s="393"/>
      <c r="Y363" s="406"/>
    </row>
    <row r="364" spans="2:25" s="80" customFormat="1" outlineLevel="1" x14ac:dyDescent="0.2">
      <c r="B364" s="35"/>
      <c r="C364" s="33"/>
      <c r="D364" s="33"/>
      <c r="E364" s="34"/>
      <c r="F364" s="37" t="s">
        <v>173</v>
      </c>
      <c r="G364" s="381"/>
      <c r="H364" s="390"/>
      <c r="I364" s="391"/>
      <c r="J364" s="391"/>
      <c r="K364" s="392"/>
      <c r="L364" s="395"/>
      <c r="M364" s="391"/>
      <c r="N364" s="391"/>
      <c r="O364" s="391"/>
      <c r="P364" s="391"/>
      <c r="Q364" s="391"/>
      <c r="R364" s="391"/>
      <c r="S364" s="391"/>
      <c r="T364" s="391"/>
      <c r="U364" s="396"/>
      <c r="V364" s="392"/>
      <c r="W364" s="393"/>
      <c r="Y364" s="406"/>
    </row>
    <row r="365" spans="2:25" s="80" customFormat="1" outlineLevel="1" x14ac:dyDescent="0.2">
      <c r="B365" s="35"/>
      <c r="C365" s="33"/>
      <c r="D365" s="33"/>
      <c r="E365" s="34"/>
      <c r="F365" s="37" t="s">
        <v>171</v>
      </c>
      <c r="G365" s="381"/>
      <c r="H365" s="390"/>
      <c r="I365" s="391"/>
      <c r="J365" s="391"/>
      <c r="K365" s="392"/>
      <c r="L365" s="395"/>
      <c r="M365" s="391"/>
      <c r="N365" s="391"/>
      <c r="O365" s="391"/>
      <c r="P365" s="391"/>
      <c r="Q365" s="391"/>
      <c r="R365" s="391"/>
      <c r="S365" s="391"/>
      <c r="T365" s="391"/>
      <c r="U365" s="396"/>
      <c r="V365" s="392"/>
      <c r="W365" s="393"/>
      <c r="Y365" s="406"/>
    </row>
    <row r="366" spans="2:25" s="80" customFormat="1" x14ac:dyDescent="0.2">
      <c r="B366" s="35"/>
      <c r="C366" s="72"/>
      <c r="D366" s="33" t="s">
        <v>174</v>
      </c>
      <c r="E366" s="34"/>
      <c r="F366" s="34"/>
      <c r="G366" s="77">
        <f>SUBTOTAL(9,G367:G368)</f>
        <v>0</v>
      </c>
      <c r="H366" s="78"/>
      <c r="I366" s="74"/>
      <c r="J366" s="74"/>
      <c r="K366" s="75"/>
      <c r="L366" s="58"/>
      <c r="M366" s="43"/>
      <c r="N366" s="43"/>
      <c r="O366" s="43"/>
      <c r="P366" s="43"/>
      <c r="Q366" s="43"/>
      <c r="R366" s="43"/>
      <c r="S366" s="43"/>
      <c r="T366" s="43"/>
      <c r="U366" s="43"/>
      <c r="V366" s="46"/>
      <c r="W366" s="46"/>
      <c r="Y366" s="403"/>
    </row>
    <row r="367" spans="2:25" s="80" customFormat="1" outlineLevel="1" x14ac:dyDescent="0.2">
      <c r="B367" s="35"/>
      <c r="C367" s="33"/>
      <c r="D367" s="33"/>
      <c r="E367" s="34"/>
      <c r="F367" s="37" t="s">
        <v>175</v>
      </c>
      <c r="G367" s="381"/>
      <c r="H367" s="78"/>
      <c r="I367" s="74"/>
      <c r="J367" s="74"/>
      <c r="K367" s="75"/>
      <c r="L367" s="58"/>
      <c r="M367" s="43"/>
      <c r="N367" s="43"/>
      <c r="O367" s="43"/>
      <c r="P367" s="43"/>
      <c r="Q367" s="43"/>
      <c r="R367" s="43"/>
      <c r="S367" s="43"/>
      <c r="T367" s="43"/>
      <c r="U367" s="43"/>
      <c r="V367" s="46"/>
      <c r="W367" s="46"/>
      <c r="Y367" s="406"/>
    </row>
    <row r="368" spans="2:25" s="80" customFormat="1" outlineLevel="1" x14ac:dyDescent="0.2">
      <c r="B368" s="35"/>
      <c r="C368" s="33"/>
      <c r="D368" s="33"/>
      <c r="E368" s="34"/>
      <c r="F368" s="37" t="s">
        <v>176</v>
      </c>
      <c r="G368" s="381"/>
      <c r="H368" s="78"/>
      <c r="I368" s="74"/>
      <c r="J368" s="74"/>
      <c r="K368" s="75"/>
      <c r="L368" s="58"/>
      <c r="M368" s="43"/>
      <c r="N368" s="43"/>
      <c r="O368" s="43"/>
      <c r="P368" s="43"/>
      <c r="Q368" s="43"/>
      <c r="R368" s="43"/>
      <c r="S368" s="43"/>
      <c r="T368" s="43"/>
      <c r="U368" s="43"/>
      <c r="V368" s="46"/>
      <c r="W368" s="46"/>
      <c r="Y368" s="406"/>
    </row>
    <row r="369" spans="2:45" x14ac:dyDescent="0.2">
      <c r="B369" s="39"/>
      <c r="C369" s="33" t="s">
        <v>141</v>
      </c>
      <c r="D369" s="34"/>
      <c r="E369" s="34"/>
      <c r="F369" s="34"/>
      <c r="G369" s="56"/>
      <c r="H369" s="50"/>
      <c r="I369" s="50"/>
      <c r="J369" s="50"/>
      <c r="K369" s="52"/>
      <c r="L369" s="51"/>
      <c r="M369" s="50"/>
      <c r="N369" s="50"/>
      <c r="O369" s="50"/>
      <c r="P369" s="50"/>
      <c r="Q369" s="50"/>
      <c r="R369" s="50"/>
      <c r="S369" s="50"/>
      <c r="T369" s="50"/>
      <c r="U369" s="50"/>
      <c r="V369" s="52"/>
      <c r="W369" s="52"/>
      <c r="X369" s="80"/>
      <c r="Y369" s="405"/>
      <c r="Z369" s="80"/>
      <c r="AA369" s="80"/>
      <c r="AB369" s="80"/>
      <c r="AC369" s="80"/>
      <c r="AD369" s="80"/>
      <c r="AE369" s="80"/>
      <c r="AF369" s="80"/>
      <c r="AG369" s="80"/>
      <c r="AH369" s="80"/>
      <c r="AI369" s="80"/>
      <c r="AJ369" s="80"/>
      <c r="AK369" s="80"/>
      <c r="AL369" s="80"/>
      <c r="AM369" s="80"/>
      <c r="AN369" s="80"/>
      <c r="AO369" s="80"/>
      <c r="AP369" s="80"/>
      <c r="AQ369" s="80"/>
      <c r="AR369" s="80"/>
      <c r="AS369" s="80"/>
    </row>
    <row r="370" spans="2:45" s="80" customFormat="1" x14ac:dyDescent="0.2">
      <c r="B370" s="35"/>
      <c r="C370" s="33"/>
      <c r="D370" s="73" t="s">
        <v>51</v>
      </c>
      <c r="E370" s="34"/>
      <c r="F370" s="34"/>
      <c r="G370" s="77"/>
      <c r="H370" s="78"/>
      <c r="I370" s="74"/>
      <c r="J370" s="74"/>
      <c r="K370" s="75"/>
      <c r="L370" s="58"/>
      <c r="M370" s="43"/>
      <c r="N370" s="43"/>
      <c r="O370" s="43"/>
      <c r="P370" s="43"/>
      <c r="Q370" s="43"/>
      <c r="R370" s="43"/>
      <c r="S370" s="43"/>
      <c r="T370" s="43"/>
      <c r="U370" s="43"/>
      <c r="V370" s="46"/>
      <c r="W370" s="46"/>
      <c r="Y370" s="403"/>
    </row>
    <row r="371" spans="2:45" s="80" customFormat="1" x14ac:dyDescent="0.2">
      <c r="B371" s="35"/>
      <c r="C371" s="33"/>
      <c r="D371" s="33"/>
      <c r="E371" s="34" t="s">
        <v>144</v>
      </c>
      <c r="F371" s="34"/>
      <c r="G371" s="77">
        <f t="shared" ref="G371:W371" si="92">SUBTOTAL(9,G372:G375)</f>
        <v>0</v>
      </c>
      <c r="H371" s="78">
        <f t="shared" si="92"/>
        <v>0</v>
      </c>
      <c r="I371" s="74">
        <f t="shared" si="92"/>
        <v>0</v>
      </c>
      <c r="J371" s="74">
        <f t="shared" si="92"/>
        <v>0</v>
      </c>
      <c r="K371" s="75">
        <f t="shared" si="92"/>
        <v>0</v>
      </c>
      <c r="L371" s="43">
        <f t="shared" si="92"/>
        <v>0</v>
      </c>
      <c r="M371" s="43">
        <f t="shared" si="92"/>
        <v>0</v>
      </c>
      <c r="N371" s="43">
        <f t="shared" si="92"/>
        <v>0</v>
      </c>
      <c r="O371" s="43">
        <f t="shared" si="92"/>
        <v>0</v>
      </c>
      <c r="P371" s="43">
        <f t="shared" si="92"/>
        <v>0</v>
      </c>
      <c r="Q371" s="43">
        <f t="shared" si="92"/>
        <v>0</v>
      </c>
      <c r="R371" s="43">
        <f t="shared" si="92"/>
        <v>0</v>
      </c>
      <c r="S371" s="43">
        <f t="shared" si="92"/>
        <v>0</v>
      </c>
      <c r="T371" s="43">
        <f t="shared" si="92"/>
        <v>0</v>
      </c>
      <c r="U371" s="43">
        <f t="shared" si="92"/>
        <v>0</v>
      </c>
      <c r="V371" s="43">
        <f t="shared" si="92"/>
        <v>0</v>
      </c>
      <c r="W371" s="42">
        <f t="shared" si="92"/>
        <v>0</v>
      </c>
      <c r="Y371" s="403"/>
    </row>
    <row r="372" spans="2:45" s="80" customFormat="1" outlineLevel="1" x14ac:dyDescent="0.2">
      <c r="B372" s="35"/>
      <c r="C372" s="33"/>
      <c r="D372" s="33"/>
      <c r="E372" s="34"/>
      <c r="F372" s="37" t="s">
        <v>145</v>
      </c>
      <c r="G372" s="379"/>
      <c r="H372" s="397"/>
      <c r="I372" s="398"/>
      <c r="J372" s="398"/>
      <c r="K372" s="401"/>
      <c r="L372" s="400"/>
      <c r="M372" s="399"/>
      <c r="N372" s="398"/>
      <c r="O372" s="398"/>
      <c r="P372" s="398"/>
      <c r="Q372" s="398"/>
      <c r="R372" s="398"/>
      <c r="S372" s="398"/>
      <c r="T372" s="398"/>
      <c r="U372" s="397"/>
      <c r="V372" s="401"/>
      <c r="W372" s="402"/>
      <c r="Y372" s="406"/>
    </row>
    <row r="373" spans="2:45" s="80" customFormat="1" outlineLevel="1" x14ac:dyDescent="0.2">
      <c r="B373" s="35"/>
      <c r="C373" s="33"/>
      <c r="D373" s="33"/>
      <c r="E373" s="34"/>
      <c r="F373" s="37" t="s">
        <v>146</v>
      </c>
      <c r="G373" s="379"/>
      <c r="H373" s="397"/>
      <c r="I373" s="398"/>
      <c r="J373" s="398"/>
      <c r="K373" s="401"/>
      <c r="L373" s="400"/>
      <c r="M373" s="399"/>
      <c r="N373" s="398"/>
      <c r="O373" s="398"/>
      <c r="P373" s="398"/>
      <c r="Q373" s="398"/>
      <c r="R373" s="398"/>
      <c r="S373" s="398"/>
      <c r="T373" s="398"/>
      <c r="U373" s="397"/>
      <c r="V373" s="401"/>
      <c r="W373" s="402"/>
      <c r="Y373" s="406"/>
    </row>
    <row r="374" spans="2:45" s="80" customFormat="1" outlineLevel="1" x14ac:dyDescent="0.2">
      <c r="B374" s="35"/>
      <c r="C374" s="33"/>
      <c r="D374" s="33"/>
      <c r="E374" s="34"/>
      <c r="F374" s="37" t="s">
        <v>147</v>
      </c>
      <c r="G374" s="379"/>
      <c r="H374" s="397"/>
      <c r="I374" s="398"/>
      <c r="J374" s="398"/>
      <c r="K374" s="401"/>
      <c r="L374" s="400"/>
      <c r="M374" s="399"/>
      <c r="N374" s="398"/>
      <c r="O374" s="398"/>
      <c r="P374" s="398"/>
      <c r="Q374" s="398"/>
      <c r="R374" s="398"/>
      <c r="S374" s="398"/>
      <c r="T374" s="398"/>
      <c r="U374" s="397"/>
      <c r="V374" s="401"/>
      <c r="W374" s="402"/>
      <c r="Y374" s="406"/>
    </row>
    <row r="375" spans="2:45" s="80" customFormat="1" outlineLevel="1" x14ac:dyDescent="0.2">
      <c r="B375" s="35"/>
      <c r="C375" s="33"/>
      <c r="D375" s="33"/>
      <c r="E375" s="34"/>
      <c r="F375" s="37" t="s">
        <v>179</v>
      </c>
      <c r="G375" s="379"/>
      <c r="H375" s="397"/>
      <c r="I375" s="398"/>
      <c r="J375" s="398"/>
      <c r="K375" s="401"/>
      <c r="L375" s="400"/>
      <c r="M375" s="399"/>
      <c r="N375" s="398"/>
      <c r="O375" s="398"/>
      <c r="P375" s="398"/>
      <c r="Q375" s="398"/>
      <c r="R375" s="398"/>
      <c r="S375" s="398"/>
      <c r="T375" s="398"/>
      <c r="U375" s="397"/>
      <c r="V375" s="401"/>
      <c r="W375" s="402"/>
      <c r="Y375" s="406"/>
    </row>
    <row r="376" spans="2:45" s="80" customFormat="1" x14ac:dyDescent="0.2">
      <c r="B376" s="35"/>
      <c r="C376" s="33"/>
      <c r="D376" s="33"/>
      <c r="E376" s="34" t="s">
        <v>148</v>
      </c>
      <c r="F376" s="34"/>
      <c r="G376" s="77">
        <f t="shared" ref="G376:W376" si="93">SUBTOTAL(9,G377:G380)</f>
        <v>0</v>
      </c>
      <c r="H376" s="78">
        <f t="shared" si="93"/>
        <v>0</v>
      </c>
      <c r="I376" s="74">
        <f t="shared" si="93"/>
        <v>0</v>
      </c>
      <c r="J376" s="74">
        <f t="shared" si="93"/>
        <v>0</v>
      </c>
      <c r="K376" s="75">
        <f t="shared" si="93"/>
        <v>0</v>
      </c>
      <c r="L376" s="43">
        <f t="shared" si="93"/>
        <v>0</v>
      </c>
      <c r="M376" s="43">
        <f t="shared" si="93"/>
        <v>0</v>
      </c>
      <c r="N376" s="43">
        <f t="shared" si="93"/>
        <v>0</v>
      </c>
      <c r="O376" s="43">
        <f t="shared" si="93"/>
        <v>0</v>
      </c>
      <c r="P376" s="43">
        <f t="shared" si="93"/>
        <v>0</v>
      </c>
      <c r="Q376" s="43">
        <f t="shared" si="93"/>
        <v>0</v>
      </c>
      <c r="R376" s="43">
        <f t="shared" si="93"/>
        <v>0</v>
      </c>
      <c r="S376" s="43">
        <f t="shared" si="93"/>
        <v>0</v>
      </c>
      <c r="T376" s="43">
        <f t="shared" si="93"/>
        <v>0</v>
      </c>
      <c r="U376" s="43">
        <f t="shared" si="93"/>
        <v>0</v>
      </c>
      <c r="V376" s="43">
        <f t="shared" si="93"/>
        <v>0</v>
      </c>
      <c r="W376" s="42">
        <f t="shared" si="93"/>
        <v>0</v>
      </c>
      <c r="Y376" s="403"/>
    </row>
    <row r="377" spans="2:45" s="80" customFormat="1" outlineLevel="1" x14ac:dyDescent="0.2">
      <c r="B377" s="35"/>
      <c r="C377" s="33"/>
      <c r="D377" s="33"/>
      <c r="E377" s="34"/>
      <c r="F377" s="37" t="s">
        <v>149</v>
      </c>
      <c r="G377" s="379"/>
      <c r="H377" s="397"/>
      <c r="I377" s="398"/>
      <c r="J377" s="398"/>
      <c r="K377" s="401"/>
      <c r="L377" s="400"/>
      <c r="M377" s="399"/>
      <c r="N377" s="398"/>
      <c r="O377" s="398"/>
      <c r="P377" s="398"/>
      <c r="Q377" s="398"/>
      <c r="R377" s="398"/>
      <c r="S377" s="398"/>
      <c r="T377" s="398"/>
      <c r="U377" s="397"/>
      <c r="V377" s="401"/>
      <c r="W377" s="402"/>
      <c r="Y377" s="406"/>
    </row>
    <row r="378" spans="2:45" s="80" customFormat="1" outlineLevel="1" x14ac:dyDescent="0.2">
      <c r="B378" s="35"/>
      <c r="C378" s="33"/>
      <c r="D378" s="33"/>
      <c r="E378" s="34"/>
      <c r="F378" s="37" t="s">
        <v>150</v>
      </c>
      <c r="G378" s="379"/>
      <c r="H378" s="397"/>
      <c r="I378" s="398"/>
      <c r="J378" s="398"/>
      <c r="K378" s="401"/>
      <c r="L378" s="400"/>
      <c r="M378" s="399"/>
      <c r="N378" s="398"/>
      <c r="O378" s="398"/>
      <c r="P378" s="398"/>
      <c r="Q378" s="398"/>
      <c r="R378" s="398"/>
      <c r="S378" s="398"/>
      <c r="T378" s="398"/>
      <c r="U378" s="397"/>
      <c r="V378" s="401"/>
      <c r="W378" s="402"/>
      <c r="Y378" s="406"/>
    </row>
    <row r="379" spans="2:45" s="80" customFormat="1" outlineLevel="1" x14ac:dyDescent="0.2">
      <c r="B379" s="35"/>
      <c r="C379" s="33"/>
      <c r="D379" s="33"/>
      <c r="E379" s="34"/>
      <c r="F379" s="37" t="s">
        <v>151</v>
      </c>
      <c r="G379" s="379"/>
      <c r="H379" s="397"/>
      <c r="I379" s="398"/>
      <c r="J379" s="398"/>
      <c r="K379" s="401"/>
      <c r="L379" s="400"/>
      <c r="M379" s="399"/>
      <c r="N379" s="398"/>
      <c r="O379" s="398"/>
      <c r="P379" s="398"/>
      <c r="Q379" s="398"/>
      <c r="R379" s="398"/>
      <c r="S379" s="398"/>
      <c r="T379" s="398"/>
      <c r="U379" s="397"/>
      <c r="V379" s="401"/>
      <c r="W379" s="402"/>
      <c r="Y379" s="406"/>
    </row>
    <row r="380" spans="2:45" s="80" customFormat="1" outlineLevel="1" x14ac:dyDescent="0.2">
      <c r="B380" s="35"/>
      <c r="C380" s="33"/>
      <c r="D380" s="33"/>
      <c r="E380" s="34"/>
      <c r="F380" s="37" t="s">
        <v>180</v>
      </c>
      <c r="G380" s="379"/>
      <c r="H380" s="397"/>
      <c r="I380" s="398"/>
      <c r="J380" s="398"/>
      <c r="K380" s="401"/>
      <c r="L380" s="400"/>
      <c r="M380" s="399"/>
      <c r="N380" s="398"/>
      <c r="O380" s="398"/>
      <c r="P380" s="398"/>
      <c r="Q380" s="398"/>
      <c r="R380" s="398"/>
      <c r="S380" s="398"/>
      <c r="T380" s="398"/>
      <c r="U380" s="397"/>
      <c r="V380" s="401"/>
      <c r="W380" s="402"/>
      <c r="Y380" s="406"/>
    </row>
    <row r="381" spans="2:45" s="80" customFormat="1" x14ac:dyDescent="0.2">
      <c r="B381" s="35"/>
      <c r="C381" s="33"/>
      <c r="D381" s="33"/>
      <c r="E381" s="34" t="s">
        <v>283</v>
      </c>
      <c r="F381" s="34"/>
      <c r="G381" s="77">
        <f t="shared" ref="G381:W381" si="94">SUBTOTAL(9,G382:G382)</f>
        <v>0</v>
      </c>
      <c r="H381" s="78">
        <f t="shared" si="94"/>
        <v>0</v>
      </c>
      <c r="I381" s="74">
        <f t="shared" si="94"/>
        <v>0</v>
      </c>
      <c r="J381" s="74">
        <f t="shared" si="94"/>
        <v>0</v>
      </c>
      <c r="K381" s="75">
        <f t="shared" si="94"/>
        <v>0</v>
      </c>
      <c r="L381" s="43">
        <f t="shared" si="94"/>
        <v>0</v>
      </c>
      <c r="M381" s="43">
        <f t="shared" si="94"/>
        <v>0</v>
      </c>
      <c r="N381" s="43">
        <f t="shared" si="94"/>
        <v>0</v>
      </c>
      <c r="O381" s="43">
        <f t="shared" si="94"/>
        <v>0</v>
      </c>
      <c r="P381" s="43">
        <f t="shared" si="94"/>
        <v>0</v>
      </c>
      <c r="Q381" s="43">
        <f t="shared" si="94"/>
        <v>0</v>
      </c>
      <c r="R381" s="43">
        <f t="shared" si="94"/>
        <v>0</v>
      </c>
      <c r="S381" s="43">
        <f t="shared" si="94"/>
        <v>0</v>
      </c>
      <c r="T381" s="43">
        <f t="shared" si="94"/>
        <v>0</v>
      </c>
      <c r="U381" s="43">
        <f t="shared" si="94"/>
        <v>0</v>
      </c>
      <c r="V381" s="43">
        <f t="shared" si="94"/>
        <v>0</v>
      </c>
      <c r="W381" s="42">
        <f t="shared" si="94"/>
        <v>0</v>
      </c>
      <c r="Y381" s="403"/>
    </row>
    <row r="382" spans="2:45" s="80" customFormat="1" outlineLevel="1" x14ac:dyDescent="0.2">
      <c r="B382" s="35"/>
      <c r="C382" s="33"/>
      <c r="D382" s="33"/>
      <c r="E382" s="34"/>
      <c r="F382" s="36" t="s">
        <v>283</v>
      </c>
      <c r="G382" s="379"/>
      <c r="H382" s="397"/>
      <c r="I382" s="398"/>
      <c r="J382" s="398"/>
      <c r="K382" s="401"/>
      <c r="L382" s="400"/>
      <c r="M382" s="399"/>
      <c r="N382" s="398"/>
      <c r="O382" s="398"/>
      <c r="P382" s="398"/>
      <c r="Q382" s="398"/>
      <c r="R382" s="398"/>
      <c r="S382" s="398"/>
      <c r="T382" s="398"/>
      <c r="U382" s="397"/>
      <c r="V382" s="401"/>
      <c r="W382" s="402"/>
      <c r="Y382" s="406"/>
    </row>
    <row r="383" spans="2:45" s="80" customFormat="1" x14ac:dyDescent="0.2">
      <c r="B383" s="35"/>
      <c r="C383" s="33"/>
      <c r="D383" s="33" t="s">
        <v>52</v>
      </c>
      <c r="E383" s="34"/>
      <c r="F383" s="34"/>
      <c r="G383" s="77"/>
      <c r="H383" s="74"/>
      <c r="I383" s="74"/>
      <c r="J383" s="74"/>
      <c r="K383" s="75"/>
      <c r="L383" s="58"/>
      <c r="M383" s="43"/>
      <c r="N383" s="43"/>
      <c r="O383" s="43"/>
      <c r="P383" s="43"/>
      <c r="Q383" s="43"/>
      <c r="R383" s="43"/>
      <c r="S383" s="43"/>
      <c r="T383" s="43"/>
      <c r="U383" s="43"/>
      <c r="V383" s="46"/>
      <c r="W383" s="46"/>
      <c r="Y383" s="403"/>
    </row>
    <row r="384" spans="2:45" s="80" customFormat="1" x14ac:dyDescent="0.2">
      <c r="B384" s="35"/>
      <c r="C384" s="33"/>
      <c r="D384" s="33"/>
      <c r="E384" s="72" t="s">
        <v>53</v>
      </c>
      <c r="F384" s="34"/>
      <c r="G384" s="77">
        <f t="shared" ref="G384:W384" si="95">SUBTOTAL(9,G385:G386)</f>
        <v>0</v>
      </c>
      <c r="H384" s="78">
        <f t="shared" si="95"/>
        <v>0</v>
      </c>
      <c r="I384" s="74">
        <f t="shared" si="95"/>
        <v>0</v>
      </c>
      <c r="J384" s="74">
        <f t="shared" si="95"/>
        <v>0</v>
      </c>
      <c r="K384" s="75">
        <f t="shared" si="95"/>
        <v>0</v>
      </c>
      <c r="L384" s="43">
        <f t="shared" si="95"/>
        <v>0</v>
      </c>
      <c r="M384" s="43">
        <f t="shared" si="95"/>
        <v>0</v>
      </c>
      <c r="N384" s="43">
        <f t="shared" si="95"/>
        <v>0</v>
      </c>
      <c r="O384" s="43">
        <f t="shared" si="95"/>
        <v>0</v>
      </c>
      <c r="P384" s="43">
        <f t="shared" si="95"/>
        <v>0</v>
      </c>
      <c r="Q384" s="43">
        <f t="shared" si="95"/>
        <v>0</v>
      </c>
      <c r="R384" s="43">
        <f t="shared" si="95"/>
        <v>0</v>
      </c>
      <c r="S384" s="43">
        <f t="shared" si="95"/>
        <v>0</v>
      </c>
      <c r="T384" s="43">
        <f t="shared" si="95"/>
        <v>0</v>
      </c>
      <c r="U384" s="43">
        <f t="shared" si="95"/>
        <v>0</v>
      </c>
      <c r="V384" s="43">
        <f t="shared" si="95"/>
        <v>0</v>
      </c>
      <c r="W384" s="42">
        <f t="shared" si="95"/>
        <v>0</v>
      </c>
      <c r="Y384" s="403"/>
    </row>
    <row r="385" spans="2:25" s="80" customFormat="1" outlineLevel="1" x14ac:dyDescent="0.2">
      <c r="B385" s="35"/>
      <c r="C385" s="33"/>
      <c r="D385" s="33"/>
      <c r="E385" s="72"/>
      <c r="F385" s="37" t="s">
        <v>54</v>
      </c>
      <c r="G385" s="379"/>
      <c r="H385" s="397"/>
      <c r="I385" s="398"/>
      <c r="J385" s="398"/>
      <c r="K385" s="401"/>
      <c r="L385" s="400"/>
      <c r="M385" s="399"/>
      <c r="N385" s="398"/>
      <c r="O385" s="398"/>
      <c r="P385" s="398"/>
      <c r="Q385" s="398"/>
      <c r="R385" s="398"/>
      <c r="S385" s="398"/>
      <c r="T385" s="398"/>
      <c r="U385" s="397"/>
      <c r="V385" s="401"/>
      <c r="W385" s="402"/>
      <c r="Y385" s="406"/>
    </row>
    <row r="386" spans="2:25" s="80" customFormat="1" outlineLevel="1" x14ac:dyDescent="0.2">
      <c r="B386" s="35"/>
      <c r="C386" s="33"/>
      <c r="D386" s="33"/>
      <c r="E386" s="34"/>
      <c r="F386" s="36" t="s">
        <v>415</v>
      </c>
      <c r="G386" s="379"/>
      <c r="H386" s="397"/>
      <c r="I386" s="398"/>
      <c r="J386" s="398"/>
      <c r="K386" s="401"/>
      <c r="L386" s="400"/>
      <c r="M386" s="399"/>
      <c r="N386" s="398"/>
      <c r="O386" s="398"/>
      <c r="P386" s="398"/>
      <c r="Q386" s="398"/>
      <c r="R386" s="398"/>
      <c r="S386" s="398"/>
      <c r="T386" s="398"/>
      <c r="U386" s="397"/>
      <c r="V386" s="401"/>
      <c r="W386" s="402"/>
      <c r="Y386" s="406"/>
    </row>
    <row r="387" spans="2:25" s="80" customFormat="1" x14ac:dyDescent="0.2">
      <c r="B387" s="35"/>
      <c r="C387" s="33"/>
      <c r="D387" s="33"/>
      <c r="E387" s="34" t="s">
        <v>55</v>
      </c>
      <c r="F387" s="34"/>
      <c r="G387" s="77">
        <f t="shared" ref="G387:W387" si="96">SUBTOTAL(9,G388:G389)</f>
        <v>0</v>
      </c>
      <c r="H387" s="78">
        <f t="shared" si="96"/>
        <v>0</v>
      </c>
      <c r="I387" s="74">
        <f t="shared" si="96"/>
        <v>0</v>
      </c>
      <c r="J387" s="74">
        <f t="shared" si="96"/>
        <v>0</v>
      </c>
      <c r="K387" s="75">
        <f t="shared" si="96"/>
        <v>0</v>
      </c>
      <c r="L387" s="43">
        <f t="shared" si="96"/>
        <v>0</v>
      </c>
      <c r="M387" s="43">
        <f t="shared" si="96"/>
        <v>0</v>
      </c>
      <c r="N387" s="43">
        <f t="shared" si="96"/>
        <v>0</v>
      </c>
      <c r="O387" s="43">
        <f t="shared" si="96"/>
        <v>0</v>
      </c>
      <c r="P387" s="43">
        <f t="shared" si="96"/>
        <v>0</v>
      </c>
      <c r="Q387" s="43">
        <f t="shared" si="96"/>
        <v>0</v>
      </c>
      <c r="R387" s="43">
        <f t="shared" si="96"/>
        <v>0</v>
      </c>
      <c r="S387" s="43">
        <f t="shared" si="96"/>
        <v>0</v>
      </c>
      <c r="T387" s="43">
        <f t="shared" si="96"/>
        <v>0</v>
      </c>
      <c r="U387" s="43">
        <f t="shared" si="96"/>
        <v>0</v>
      </c>
      <c r="V387" s="43">
        <f t="shared" si="96"/>
        <v>0</v>
      </c>
      <c r="W387" s="42">
        <f t="shared" si="96"/>
        <v>0</v>
      </c>
      <c r="Y387" s="403"/>
    </row>
    <row r="388" spans="2:25" s="80" customFormat="1" outlineLevel="1" x14ac:dyDescent="0.2">
      <c r="B388" s="35"/>
      <c r="C388" s="33"/>
      <c r="D388" s="33"/>
      <c r="E388" s="34"/>
      <c r="F388" s="37" t="s">
        <v>152</v>
      </c>
      <c r="G388" s="379"/>
      <c r="H388" s="397"/>
      <c r="I388" s="398"/>
      <c r="J388" s="398"/>
      <c r="K388" s="401"/>
      <c r="L388" s="400"/>
      <c r="M388" s="398"/>
      <c r="N388" s="398"/>
      <c r="O388" s="398"/>
      <c r="P388" s="398"/>
      <c r="Q388" s="398"/>
      <c r="R388" s="398"/>
      <c r="S388" s="398"/>
      <c r="T388" s="398"/>
      <c r="U388" s="397"/>
      <c r="V388" s="401"/>
      <c r="W388" s="402"/>
      <c r="Y388" s="406"/>
    </row>
    <row r="389" spans="2:25" s="80" customFormat="1" outlineLevel="1" x14ac:dyDescent="0.2">
      <c r="B389" s="35"/>
      <c r="C389" s="33"/>
      <c r="D389" s="33"/>
      <c r="E389" s="34"/>
      <c r="F389" s="36" t="s">
        <v>416</v>
      </c>
      <c r="G389" s="379"/>
      <c r="H389" s="397"/>
      <c r="I389" s="398"/>
      <c r="J389" s="398"/>
      <c r="K389" s="401"/>
      <c r="L389" s="400"/>
      <c r="M389" s="398"/>
      <c r="N389" s="398"/>
      <c r="O389" s="398"/>
      <c r="P389" s="398"/>
      <c r="Q389" s="398"/>
      <c r="R389" s="398"/>
      <c r="S389" s="398"/>
      <c r="T389" s="398"/>
      <c r="U389" s="397"/>
      <c r="V389" s="401"/>
      <c r="W389" s="402"/>
      <c r="Y389" s="406"/>
    </row>
    <row r="390" spans="2:25" s="80" customFormat="1" x14ac:dyDescent="0.2">
      <c r="B390" s="35"/>
      <c r="C390" s="33"/>
      <c r="D390" s="33"/>
      <c r="E390" s="34" t="s">
        <v>56</v>
      </c>
      <c r="F390" s="34"/>
      <c r="G390" s="77">
        <f t="shared" ref="G390:W390" si="97">SUBTOTAL(9,G391:G392)</f>
        <v>0</v>
      </c>
      <c r="H390" s="78">
        <f t="shared" si="97"/>
        <v>0</v>
      </c>
      <c r="I390" s="74">
        <f t="shared" si="97"/>
        <v>0</v>
      </c>
      <c r="J390" s="74">
        <f t="shared" si="97"/>
        <v>0</v>
      </c>
      <c r="K390" s="75">
        <f t="shared" si="97"/>
        <v>0</v>
      </c>
      <c r="L390" s="43">
        <f t="shared" si="97"/>
        <v>0</v>
      </c>
      <c r="M390" s="43">
        <f t="shared" si="97"/>
        <v>0</v>
      </c>
      <c r="N390" s="43">
        <f t="shared" si="97"/>
        <v>0</v>
      </c>
      <c r="O390" s="43">
        <f t="shared" si="97"/>
        <v>0</v>
      </c>
      <c r="P390" s="43">
        <f t="shared" si="97"/>
        <v>0</v>
      </c>
      <c r="Q390" s="43">
        <f t="shared" si="97"/>
        <v>0</v>
      </c>
      <c r="R390" s="43">
        <f t="shared" si="97"/>
        <v>0</v>
      </c>
      <c r="S390" s="43">
        <f t="shared" si="97"/>
        <v>0</v>
      </c>
      <c r="T390" s="43">
        <f t="shared" si="97"/>
        <v>0</v>
      </c>
      <c r="U390" s="43">
        <f t="shared" si="97"/>
        <v>0</v>
      </c>
      <c r="V390" s="43">
        <f t="shared" si="97"/>
        <v>0</v>
      </c>
      <c r="W390" s="42">
        <f t="shared" si="97"/>
        <v>0</v>
      </c>
      <c r="Y390" s="403"/>
    </row>
    <row r="391" spans="2:25" s="80" customFormat="1" outlineLevel="1" x14ac:dyDescent="0.2">
      <c r="B391" s="35"/>
      <c r="C391" s="33"/>
      <c r="D391" s="33"/>
      <c r="E391" s="34"/>
      <c r="F391" s="37" t="s">
        <v>153</v>
      </c>
      <c r="G391" s="379"/>
      <c r="H391" s="397"/>
      <c r="I391" s="398"/>
      <c r="J391" s="398"/>
      <c r="K391" s="401"/>
      <c r="L391" s="400"/>
      <c r="M391" s="399"/>
      <c r="N391" s="398"/>
      <c r="O391" s="398"/>
      <c r="P391" s="398"/>
      <c r="Q391" s="398"/>
      <c r="R391" s="398"/>
      <c r="S391" s="398"/>
      <c r="T391" s="398"/>
      <c r="U391" s="397"/>
      <c r="V391" s="401"/>
      <c r="W391" s="402"/>
      <c r="Y391" s="406"/>
    </row>
    <row r="392" spans="2:25" s="80" customFormat="1" outlineLevel="1" x14ac:dyDescent="0.2">
      <c r="B392" s="35"/>
      <c r="C392" s="33"/>
      <c r="D392" s="33"/>
      <c r="E392" s="34"/>
      <c r="F392" s="36" t="s">
        <v>417</v>
      </c>
      <c r="G392" s="379"/>
      <c r="H392" s="397"/>
      <c r="I392" s="398"/>
      <c r="J392" s="398"/>
      <c r="K392" s="401"/>
      <c r="L392" s="400"/>
      <c r="M392" s="399"/>
      <c r="N392" s="398"/>
      <c r="O392" s="398"/>
      <c r="P392" s="398"/>
      <c r="Q392" s="398"/>
      <c r="R392" s="398"/>
      <c r="S392" s="398"/>
      <c r="T392" s="398"/>
      <c r="U392" s="397"/>
      <c r="V392" s="401"/>
      <c r="W392" s="402"/>
      <c r="Y392" s="406"/>
    </row>
    <row r="393" spans="2:25" s="80" customFormat="1" x14ac:dyDescent="0.2">
      <c r="B393" s="35"/>
      <c r="C393" s="33"/>
      <c r="D393" s="33" t="s">
        <v>57</v>
      </c>
      <c r="E393" s="34"/>
      <c r="F393" s="34"/>
      <c r="G393" s="77"/>
      <c r="H393" s="74"/>
      <c r="I393" s="74"/>
      <c r="J393" s="74"/>
      <c r="K393" s="75"/>
      <c r="L393" s="58"/>
      <c r="M393" s="43"/>
      <c r="N393" s="43"/>
      <c r="O393" s="43"/>
      <c r="P393" s="43"/>
      <c r="Q393" s="43"/>
      <c r="R393" s="43"/>
      <c r="S393" s="43"/>
      <c r="T393" s="43"/>
      <c r="U393" s="43"/>
      <c r="V393" s="46"/>
      <c r="W393" s="46"/>
      <c r="Y393" s="403"/>
    </row>
    <row r="394" spans="2:25" s="80" customFormat="1" x14ac:dyDescent="0.2">
      <c r="B394" s="35"/>
      <c r="C394" s="33"/>
      <c r="D394" s="33"/>
      <c r="E394" s="34" t="s">
        <v>160</v>
      </c>
      <c r="F394" s="34"/>
      <c r="G394" s="77">
        <f t="shared" ref="G394:W394" si="98">SUBTOTAL(9,G395:G396)</f>
        <v>0</v>
      </c>
      <c r="H394" s="78">
        <f t="shared" si="98"/>
        <v>0</v>
      </c>
      <c r="I394" s="74">
        <f t="shared" si="98"/>
        <v>0</v>
      </c>
      <c r="J394" s="74">
        <f t="shared" si="98"/>
        <v>0</v>
      </c>
      <c r="K394" s="75">
        <f t="shared" si="98"/>
        <v>0</v>
      </c>
      <c r="L394" s="43">
        <f t="shared" si="98"/>
        <v>0</v>
      </c>
      <c r="M394" s="43">
        <f t="shared" si="98"/>
        <v>0</v>
      </c>
      <c r="N394" s="43">
        <f t="shared" si="98"/>
        <v>0</v>
      </c>
      <c r="O394" s="43">
        <f t="shared" si="98"/>
        <v>0</v>
      </c>
      <c r="P394" s="43">
        <f t="shared" si="98"/>
        <v>0</v>
      </c>
      <c r="Q394" s="43">
        <f t="shared" si="98"/>
        <v>0</v>
      </c>
      <c r="R394" s="43">
        <f t="shared" si="98"/>
        <v>0</v>
      </c>
      <c r="S394" s="43">
        <f t="shared" si="98"/>
        <v>0</v>
      </c>
      <c r="T394" s="43">
        <f t="shared" si="98"/>
        <v>0</v>
      </c>
      <c r="U394" s="43">
        <f t="shared" si="98"/>
        <v>0</v>
      </c>
      <c r="V394" s="43">
        <f t="shared" si="98"/>
        <v>0</v>
      </c>
      <c r="W394" s="42">
        <f t="shared" si="98"/>
        <v>0</v>
      </c>
      <c r="Y394" s="403"/>
    </row>
    <row r="395" spans="2:25" s="80" customFormat="1" outlineLevel="1" x14ac:dyDescent="0.2">
      <c r="B395" s="35"/>
      <c r="C395" s="33"/>
      <c r="D395" s="33"/>
      <c r="E395" s="34"/>
      <c r="F395" s="37" t="s">
        <v>60</v>
      </c>
      <c r="G395" s="379"/>
      <c r="H395" s="397"/>
      <c r="I395" s="398"/>
      <c r="J395" s="398"/>
      <c r="K395" s="401"/>
      <c r="L395" s="400"/>
      <c r="M395" s="399"/>
      <c r="N395" s="398"/>
      <c r="O395" s="398"/>
      <c r="P395" s="398"/>
      <c r="Q395" s="398"/>
      <c r="R395" s="398"/>
      <c r="S395" s="398"/>
      <c r="T395" s="398"/>
      <c r="U395" s="397"/>
      <c r="V395" s="401"/>
      <c r="W395" s="402"/>
      <c r="Y395" s="406"/>
    </row>
    <row r="396" spans="2:25" s="80" customFormat="1" outlineLevel="1" x14ac:dyDescent="0.2">
      <c r="B396" s="35"/>
      <c r="C396" s="33"/>
      <c r="D396" s="33"/>
      <c r="E396" s="34"/>
      <c r="F396" s="37" t="s">
        <v>161</v>
      </c>
      <c r="G396" s="379"/>
      <c r="H396" s="397"/>
      <c r="I396" s="398"/>
      <c r="J396" s="398"/>
      <c r="K396" s="401"/>
      <c r="L396" s="400"/>
      <c r="M396" s="399"/>
      <c r="N396" s="398"/>
      <c r="O396" s="398"/>
      <c r="P396" s="398"/>
      <c r="Q396" s="398"/>
      <c r="R396" s="398"/>
      <c r="S396" s="398"/>
      <c r="T396" s="398"/>
      <c r="U396" s="397"/>
      <c r="V396" s="401"/>
      <c r="W396" s="402"/>
      <c r="Y396" s="406"/>
    </row>
    <row r="397" spans="2:25" s="80" customFormat="1" x14ac:dyDescent="0.2">
      <c r="B397" s="35"/>
      <c r="C397" s="33"/>
      <c r="D397" s="33"/>
      <c r="E397" s="34" t="s">
        <v>154</v>
      </c>
      <c r="F397" s="34"/>
      <c r="G397" s="77">
        <f t="shared" ref="G397:W397" si="99">SUBTOTAL(9,G398:G400)</f>
        <v>0</v>
      </c>
      <c r="H397" s="78">
        <f t="shared" si="99"/>
        <v>0</v>
      </c>
      <c r="I397" s="74">
        <f t="shared" si="99"/>
        <v>0</v>
      </c>
      <c r="J397" s="74">
        <f t="shared" si="99"/>
        <v>0</v>
      </c>
      <c r="K397" s="75">
        <f t="shared" si="99"/>
        <v>0</v>
      </c>
      <c r="L397" s="43">
        <f t="shared" si="99"/>
        <v>0</v>
      </c>
      <c r="M397" s="43">
        <f t="shared" si="99"/>
        <v>0</v>
      </c>
      <c r="N397" s="43">
        <f t="shared" si="99"/>
        <v>0</v>
      </c>
      <c r="O397" s="43">
        <f t="shared" si="99"/>
        <v>0</v>
      </c>
      <c r="P397" s="43">
        <f t="shared" si="99"/>
        <v>0</v>
      </c>
      <c r="Q397" s="43">
        <f t="shared" si="99"/>
        <v>0</v>
      </c>
      <c r="R397" s="43">
        <f t="shared" si="99"/>
        <v>0</v>
      </c>
      <c r="S397" s="43">
        <f t="shared" si="99"/>
        <v>0</v>
      </c>
      <c r="T397" s="43">
        <f t="shared" si="99"/>
        <v>0</v>
      </c>
      <c r="U397" s="43">
        <f t="shared" si="99"/>
        <v>0</v>
      </c>
      <c r="V397" s="43">
        <f t="shared" si="99"/>
        <v>0</v>
      </c>
      <c r="W397" s="42">
        <f t="shared" si="99"/>
        <v>0</v>
      </c>
      <c r="Y397" s="403"/>
    </row>
    <row r="398" spans="2:25" s="80" customFormat="1" outlineLevel="1" x14ac:dyDescent="0.2">
      <c r="B398" s="35"/>
      <c r="C398" s="33"/>
      <c r="D398" s="33"/>
      <c r="E398" s="34"/>
      <c r="F398" s="37" t="s">
        <v>58</v>
      </c>
      <c r="G398" s="379"/>
      <c r="H398" s="397"/>
      <c r="I398" s="398"/>
      <c r="J398" s="398"/>
      <c r="K398" s="401"/>
      <c r="L398" s="400"/>
      <c r="M398" s="399"/>
      <c r="N398" s="398"/>
      <c r="O398" s="398"/>
      <c r="P398" s="398"/>
      <c r="Q398" s="398"/>
      <c r="R398" s="398"/>
      <c r="S398" s="398"/>
      <c r="T398" s="398"/>
      <c r="U398" s="397"/>
      <c r="V398" s="401"/>
      <c r="W398" s="402"/>
      <c r="Y398" s="406"/>
    </row>
    <row r="399" spans="2:25" s="80" customFormat="1" outlineLevel="1" x14ac:dyDescent="0.2">
      <c r="B399" s="35"/>
      <c r="C399" s="33"/>
      <c r="D399" s="33"/>
      <c r="E399" s="34"/>
      <c r="F399" s="37" t="s">
        <v>155</v>
      </c>
      <c r="G399" s="379"/>
      <c r="H399" s="397"/>
      <c r="I399" s="398"/>
      <c r="J399" s="398"/>
      <c r="K399" s="401"/>
      <c r="L399" s="400"/>
      <c r="M399" s="399"/>
      <c r="N399" s="398"/>
      <c r="O399" s="398"/>
      <c r="P399" s="398"/>
      <c r="Q399" s="398"/>
      <c r="R399" s="398"/>
      <c r="S399" s="398"/>
      <c r="T399" s="398"/>
      <c r="U399" s="397"/>
      <c r="V399" s="401"/>
      <c r="W399" s="402"/>
      <c r="Y399" s="406"/>
    </row>
    <row r="400" spans="2:25" s="80" customFormat="1" outlineLevel="1" x14ac:dyDescent="0.2">
      <c r="B400" s="35"/>
      <c r="C400" s="33"/>
      <c r="D400" s="33"/>
      <c r="E400" s="34"/>
      <c r="F400" s="37" t="s">
        <v>156</v>
      </c>
      <c r="G400" s="379"/>
      <c r="H400" s="397"/>
      <c r="I400" s="398"/>
      <c r="J400" s="398"/>
      <c r="K400" s="401"/>
      <c r="L400" s="400"/>
      <c r="M400" s="399"/>
      <c r="N400" s="398"/>
      <c r="O400" s="398"/>
      <c r="P400" s="398"/>
      <c r="Q400" s="398"/>
      <c r="R400" s="398"/>
      <c r="S400" s="398"/>
      <c r="T400" s="398"/>
      <c r="U400" s="397"/>
      <c r="V400" s="401"/>
      <c r="W400" s="402"/>
      <c r="Y400" s="406"/>
    </row>
    <row r="401" spans="2:25" s="80" customFormat="1" x14ac:dyDescent="0.2">
      <c r="B401" s="35"/>
      <c r="C401" s="33"/>
      <c r="D401" s="33"/>
      <c r="E401" s="34" t="s">
        <v>162</v>
      </c>
      <c r="F401" s="34"/>
      <c r="G401" s="77">
        <f t="shared" ref="G401:W401" si="100">SUBTOTAL(9,G402:G403)</f>
        <v>0</v>
      </c>
      <c r="H401" s="78">
        <f t="shared" si="100"/>
        <v>0</v>
      </c>
      <c r="I401" s="74">
        <f t="shared" si="100"/>
        <v>0</v>
      </c>
      <c r="J401" s="74">
        <f t="shared" si="100"/>
        <v>0</v>
      </c>
      <c r="K401" s="75">
        <f t="shared" si="100"/>
        <v>0</v>
      </c>
      <c r="L401" s="43">
        <f t="shared" si="100"/>
        <v>0</v>
      </c>
      <c r="M401" s="43">
        <f t="shared" si="100"/>
        <v>0</v>
      </c>
      <c r="N401" s="43">
        <f t="shared" si="100"/>
        <v>0</v>
      </c>
      <c r="O401" s="43">
        <f t="shared" si="100"/>
        <v>0</v>
      </c>
      <c r="P401" s="43">
        <f t="shared" si="100"/>
        <v>0</v>
      </c>
      <c r="Q401" s="43">
        <f t="shared" si="100"/>
        <v>0</v>
      </c>
      <c r="R401" s="43">
        <f t="shared" si="100"/>
        <v>0</v>
      </c>
      <c r="S401" s="43">
        <f t="shared" si="100"/>
        <v>0</v>
      </c>
      <c r="T401" s="43">
        <f t="shared" si="100"/>
        <v>0</v>
      </c>
      <c r="U401" s="43">
        <f t="shared" si="100"/>
        <v>0</v>
      </c>
      <c r="V401" s="43">
        <f t="shared" si="100"/>
        <v>0</v>
      </c>
      <c r="W401" s="42">
        <f t="shared" si="100"/>
        <v>0</v>
      </c>
      <c r="Y401" s="403"/>
    </row>
    <row r="402" spans="2:25" s="80" customFormat="1" outlineLevel="1" x14ac:dyDescent="0.2">
      <c r="B402" s="35"/>
      <c r="C402" s="33"/>
      <c r="D402" s="33"/>
      <c r="E402" s="34"/>
      <c r="F402" s="37" t="s">
        <v>61</v>
      </c>
      <c r="G402" s="379"/>
      <c r="H402" s="397"/>
      <c r="I402" s="398"/>
      <c r="J402" s="398"/>
      <c r="K402" s="401"/>
      <c r="L402" s="400"/>
      <c r="M402" s="399"/>
      <c r="N402" s="398"/>
      <c r="O402" s="398"/>
      <c r="P402" s="398"/>
      <c r="Q402" s="398"/>
      <c r="R402" s="398"/>
      <c r="S402" s="398"/>
      <c r="T402" s="398"/>
      <c r="U402" s="397"/>
      <c r="V402" s="401"/>
      <c r="W402" s="402"/>
      <c r="Y402" s="406"/>
    </row>
    <row r="403" spans="2:25" s="80" customFormat="1" outlineLevel="1" x14ac:dyDescent="0.2">
      <c r="B403" s="35"/>
      <c r="C403" s="33"/>
      <c r="D403" s="33"/>
      <c r="E403" s="34"/>
      <c r="F403" s="37" t="s">
        <v>163</v>
      </c>
      <c r="G403" s="379"/>
      <c r="H403" s="397"/>
      <c r="I403" s="398"/>
      <c r="J403" s="398"/>
      <c r="K403" s="401"/>
      <c r="L403" s="400"/>
      <c r="M403" s="399"/>
      <c r="N403" s="398"/>
      <c r="O403" s="398"/>
      <c r="P403" s="398"/>
      <c r="Q403" s="398"/>
      <c r="R403" s="398"/>
      <c r="S403" s="398"/>
      <c r="T403" s="398"/>
      <c r="U403" s="397"/>
      <c r="V403" s="401"/>
      <c r="W403" s="402"/>
      <c r="Y403" s="406"/>
    </row>
    <row r="404" spans="2:25" s="80" customFormat="1" x14ac:dyDescent="0.2">
      <c r="B404" s="35"/>
      <c r="C404" s="33"/>
      <c r="D404" s="33"/>
      <c r="E404" s="34" t="s">
        <v>157</v>
      </c>
      <c r="F404" s="34"/>
      <c r="G404" s="77">
        <f t="shared" ref="G404:W404" si="101">SUBTOTAL(9,G405:G407)</f>
        <v>0</v>
      </c>
      <c r="H404" s="78">
        <f t="shared" si="101"/>
        <v>0</v>
      </c>
      <c r="I404" s="74">
        <f t="shared" si="101"/>
        <v>0</v>
      </c>
      <c r="J404" s="74">
        <f t="shared" si="101"/>
        <v>0</v>
      </c>
      <c r="K404" s="75">
        <f t="shared" si="101"/>
        <v>0</v>
      </c>
      <c r="L404" s="43">
        <f t="shared" si="101"/>
        <v>0</v>
      </c>
      <c r="M404" s="43">
        <f t="shared" si="101"/>
        <v>0</v>
      </c>
      <c r="N404" s="43">
        <f t="shared" si="101"/>
        <v>0</v>
      </c>
      <c r="O404" s="43">
        <f t="shared" si="101"/>
        <v>0</v>
      </c>
      <c r="P404" s="43">
        <f t="shared" si="101"/>
        <v>0</v>
      </c>
      <c r="Q404" s="43">
        <f t="shared" si="101"/>
        <v>0</v>
      </c>
      <c r="R404" s="43">
        <f t="shared" si="101"/>
        <v>0</v>
      </c>
      <c r="S404" s="43">
        <f t="shared" si="101"/>
        <v>0</v>
      </c>
      <c r="T404" s="43">
        <f t="shared" si="101"/>
        <v>0</v>
      </c>
      <c r="U404" s="43">
        <f t="shared" si="101"/>
        <v>0</v>
      </c>
      <c r="V404" s="43">
        <f t="shared" si="101"/>
        <v>0</v>
      </c>
      <c r="W404" s="42">
        <f t="shared" si="101"/>
        <v>0</v>
      </c>
      <c r="Y404" s="403"/>
    </row>
    <row r="405" spans="2:25" s="80" customFormat="1" outlineLevel="1" x14ac:dyDescent="0.2">
      <c r="B405" s="35"/>
      <c r="C405" s="33"/>
      <c r="D405" s="33"/>
      <c r="E405" s="34"/>
      <c r="F405" s="37" t="s">
        <v>59</v>
      </c>
      <c r="G405" s="379"/>
      <c r="H405" s="397"/>
      <c r="I405" s="398"/>
      <c r="J405" s="398"/>
      <c r="K405" s="401"/>
      <c r="L405" s="400"/>
      <c r="M405" s="399"/>
      <c r="N405" s="398"/>
      <c r="O405" s="398"/>
      <c r="P405" s="398"/>
      <c r="Q405" s="398"/>
      <c r="R405" s="398"/>
      <c r="S405" s="398"/>
      <c r="T405" s="398"/>
      <c r="U405" s="397"/>
      <c r="V405" s="401"/>
      <c r="W405" s="402"/>
      <c r="Y405" s="406"/>
    </row>
    <row r="406" spans="2:25" s="80" customFormat="1" outlineLevel="1" x14ac:dyDescent="0.2">
      <c r="B406" s="35"/>
      <c r="C406" s="33"/>
      <c r="D406" s="33"/>
      <c r="E406" s="34"/>
      <c r="F406" s="37" t="s">
        <v>158</v>
      </c>
      <c r="G406" s="379"/>
      <c r="H406" s="397"/>
      <c r="I406" s="398"/>
      <c r="J406" s="398"/>
      <c r="K406" s="401"/>
      <c r="L406" s="400"/>
      <c r="M406" s="399"/>
      <c r="N406" s="398"/>
      <c r="O406" s="398"/>
      <c r="P406" s="398"/>
      <c r="Q406" s="398"/>
      <c r="R406" s="398"/>
      <c r="S406" s="398"/>
      <c r="T406" s="398"/>
      <c r="U406" s="397"/>
      <c r="V406" s="401"/>
      <c r="W406" s="402"/>
      <c r="Y406" s="406"/>
    </row>
    <row r="407" spans="2:25" s="80" customFormat="1" outlineLevel="1" x14ac:dyDescent="0.2">
      <c r="B407" s="35"/>
      <c r="C407" s="33"/>
      <c r="D407" s="33"/>
      <c r="E407" s="34"/>
      <c r="F407" s="37" t="s">
        <v>159</v>
      </c>
      <c r="G407" s="379"/>
      <c r="H407" s="397"/>
      <c r="I407" s="398"/>
      <c r="J407" s="398"/>
      <c r="K407" s="401"/>
      <c r="L407" s="400"/>
      <c r="M407" s="399"/>
      <c r="N407" s="398"/>
      <c r="O407" s="398"/>
      <c r="P407" s="398"/>
      <c r="Q407" s="398"/>
      <c r="R407" s="398"/>
      <c r="S407" s="398"/>
      <c r="T407" s="398"/>
      <c r="U407" s="397"/>
      <c r="V407" s="401"/>
      <c r="W407" s="402"/>
      <c r="Y407" s="406"/>
    </row>
    <row r="408" spans="2:25" s="80" customFormat="1" x14ac:dyDescent="0.2">
      <c r="B408" s="35"/>
      <c r="C408" s="33"/>
      <c r="D408" s="33"/>
      <c r="E408" s="34" t="s">
        <v>418</v>
      </c>
      <c r="F408" s="34"/>
      <c r="G408" s="77">
        <f t="shared" ref="G408:W408" si="102">SUBTOTAL(9,G409:G409)</f>
        <v>0</v>
      </c>
      <c r="H408" s="78">
        <f t="shared" si="102"/>
        <v>0</v>
      </c>
      <c r="I408" s="74">
        <f t="shared" si="102"/>
        <v>0</v>
      </c>
      <c r="J408" s="74">
        <f t="shared" si="102"/>
        <v>0</v>
      </c>
      <c r="K408" s="75">
        <f t="shared" si="102"/>
        <v>0</v>
      </c>
      <c r="L408" s="43">
        <f t="shared" si="102"/>
        <v>0</v>
      </c>
      <c r="M408" s="43">
        <f t="shared" si="102"/>
        <v>0</v>
      </c>
      <c r="N408" s="43">
        <f t="shared" si="102"/>
        <v>0</v>
      </c>
      <c r="O408" s="43">
        <f t="shared" si="102"/>
        <v>0</v>
      </c>
      <c r="P408" s="43">
        <f t="shared" si="102"/>
        <v>0</v>
      </c>
      <c r="Q408" s="43">
        <f t="shared" si="102"/>
        <v>0</v>
      </c>
      <c r="R408" s="43">
        <f t="shared" si="102"/>
        <v>0</v>
      </c>
      <c r="S408" s="43">
        <f t="shared" si="102"/>
        <v>0</v>
      </c>
      <c r="T408" s="43">
        <f t="shared" si="102"/>
        <v>0</v>
      </c>
      <c r="U408" s="43">
        <f t="shared" si="102"/>
        <v>0</v>
      </c>
      <c r="V408" s="43">
        <f t="shared" si="102"/>
        <v>0</v>
      </c>
      <c r="W408" s="42">
        <f t="shared" si="102"/>
        <v>0</v>
      </c>
      <c r="Y408" s="403"/>
    </row>
    <row r="409" spans="2:25" s="80" customFormat="1" outlineLevel="1" x14ac:dyDescent="0.2">
      <c r="B409" s="35"/>
      <c r="C409" s="33"/>
      <c r="D409" s="33"/>
      <c r="E409" s="34"/>
      <c r="F409" s="36" t="s">
        <v>418</v>
      </c>
      <c r="G409" s="379"/>
      <c r="H409" s="397"/>
      <c r="I409" s="398"/>
      <c r="J409" s="398"/>
      <c r="K409" s="401"/>
      <c r="L409" s="400"/>
      <c r="M409" s="399"/>
      <c r="N409" s="398"/>
      <c r="O409" s="398"/>
      <c r="P409" s="398"/>
      <c r="Q409" s="398"/>
      <c r="R409" s="398"/>
      <c r="S409" s="398"/>
      <c r="T409" s="398"/>
      <c r="U409" s="397"/>
      <c r="V409" s="401"/>
      <c r="W409" s="402"/>
      <c r="Y409" s="406"/>
    </row>
    <row r="410" spans="2:25" s="80" customFormat="1" x14ac:dyDescent="0.2">
      <c r="B410" s="35"/>
      <c r="C410" s="33"/>
      <c r="D410" s="33" t="s">
        <v>168</v>
      </c>
      <c r="E410" s="34"/>
      <c r="F410" s="34"/>
      <c r="G410" s="77"/>
      <c r="H410" s="74"/>
      <c r="I410" s="74"/>
      <c r="J410" s="74"/>
      <c r="K410" s="75"/>
      <c r="L410" s="58"/>
      <c r="M410" s="43"/>
      <c r="N410" s="43"/>
      <c r="O410" s="43"/>
      <c r="P410" s="43"/>
      <c r="Q410" s="43"/>
      <c r="R410" s="43"/>
      <c r="S410" s="43"/>
      <c r="T410" s="43"/>
      <c r="U410" s="43"/>
      <c r="V410" s="46"/>
      <c r="W410" s="46"/>
      <c r="Y410" s="403"/>
    </row>
    <row r="411" spans="2:25" s="80" customFormat="1" x14ac:dyDescent="0.2">
      <c r="B411" s="35"/>
      <c r="C411" s="33"/>
      <c r="D411" s="33"/>
      <c r="E411" s="34" t="s">
        <v>169</v>
      </c>
      <c r="F411" s="34"/>
      <c r="G411" s="77">
        <f t="shared" ref="G411:W411" si="103">SUBTOTAL(9,G412:G413)</f>
        <v>0</v>
      </c>
      <c r="H411" s="78">
        <f t="shared" si="103"/>
        <v>0</v>
      </c>
      <c r="I411" s="74">
        <f t="shared" si="103"/>
        <v>0</v>
      </c>
      <c r="J411" s="74">
        <f t="shared" si="103"/>
        <v>0</v>
      </c>
      <c r="K411" s="75">
        <f t="shared" si="103"/>
        <v>0</v>
      </c>
      <c r="L411" s="43">
        <f t="shared" si="103"/>
        <v>0</v>
      </c>
      <c r="M411" s="43">
        <f t="shared" si="103"/>
        <v>0</v>
      </c>
      <c r="N411" s="43">
        <f t="shared" si="103"/>
        <v>0</v>
      </c>
      <c r="O411" s="43">
        <f t="shared" si="103"/>
        <v>0</v>
      </c>
      <c r="P411" s="43">
        <f t="shared" si="103"/>
        <v>0</v>
      </c>
      <c r="Q411" s="43">
        <f t="shared" si="103"/>
        <v>0</v>
      </c>
      <c r="R411" s="43">
        <f t="shared" si="103"/>
        <v>0</v>
      </c>
      <c r="S411" s="43">
        <f t="shared" si="103"/>
        <v>0</v>
      </c>
      <c r="T411" s="43">
        <f t="shared" si="103"/>
        <v>0</v>
      </c>
      <c r="U411" s="43">
        <f t="shared" si="103"/>
        <v>0</v>
      </c>
      <c r="V411" s="43">
        <f t="shared" si="103"/>
        <v>0</v>
      </c>
      <c r="W411" s="42">
        <f t="shared" si="103"/>
        <v>0</v>
      </c>
      <c r="Y411" s="403"/>
    </row>
    <row r="412" spans="2:25" s="80" customFormat="1" outlineLevel="1" x14ac:dyDescent="0.2">
      <c r="B412" s="35"/>
      <c r="C412" s="33"/>
      <c r="D412" s="33"/>
      <c r="E412" s="34"/>
      <c r="F412" s="37" t="s">
        <v>164</v>
      </c>
      <c r="G412" s="379"/>
      <c r="H412" s="397"/>
      <c r="I412" s="398"/>
      <c r="J412" s="398"/>
      <c r="K412" s="401"/>
      <c r="L412" s="400"/>
      <c r="M412" s="399"/>
      <c r="N412" s="398"/>
      <c r="O412" s="398"/>
      <c r="P412" s="398"/>
      <c r="Q412" s="398"/>
      <c r="R412" s="398"/>
      <c r="S412" s="398"/>
      <c r="T412" s="398"/>
      <c r="U412" s="397"/>
      <c r="V412" s="401"/>
      <c r="W412" s="402"/>
      <c r="Y412" s="406"/>
    </row>
    <row r="413" spans="2:25" s="80" customFormat="1" outlineLevel="1" x14ac:dyDescent="0.2">
      <c r="B413" s="35"/>
      <c r="C413" s="33"/>
      <c r="D413" s="33"/>
      <c r="E413" s="34"/>
      <c r="F413" s="37" t="s">
        <v>166</v>
      </c>
      <c r="G413" s="379"/>
      <c r="H413" s="397"/>
      <c r="I413" s="398"/>
      <c r="J413" s="398"/>
      <c r="K413" s="401"/>
      <c r="L413" s="400"/>
      <c r="M413" s="399"/>
      <c r="N413" s="398"/>
      <c r="O413" s="398"/>
      <c r="P413" s="398"/>
      <c r="Q413" s="398"/>
      <c r="R413" s="398"/>
      <c r="S413" s="398"/>
      <c r="T413" s="398"/>
      <c r="U413" s="397"/>
      <c r="V413" s="401"/>
      <c r="W413" s="402"/>
      <c r="Y413" s="406"/>
    </row>
    <row r="414" spans="2:25" s="80" customFormat="1" x14ac:dyDescent="0.2">
      <c r="B414" s="35"/>
      <c r="C414" s="33"/>
      <c r="D414" s="33"/>
      <c r="E414" s="34" t="s">
        <v>170</v>
      </c>
      <c r="F414" s="34"/>
      <c r="G414" s="77">
        <f t="shared" ref="G414:W414" si="104">SUBTOTAL(9,G415:G416)</f>
        <v>0</v>
      </c>
      <c r="H414" s="78">
        <f t="shared" si="104"/>
        <v>0</v>
      </c>
      <c r="I414" s="74">
        <f t="shared" si="104"/>
        <v>0</v>
      </c>
      <c r="J414" s="74">
        <f t="shared" si="104"/>
        <v>0</v>
      </c>
      <c r="K414" s="75">
        <f t="shared" si="104"/>
        <v>0</v>
      </c>
      <c r="L414" s="43">
        <f t="shared" si="104"/>
        <v>0</v>
      </c>
      <c r="M414" s="43">
        <f t="shared" si="104"/>
        <v>0</v>
      </c>
      <c r="N414" s="43">
        <f t="shared" si="104"/>
        <v>0</v>
      </c>
      <c r="O414" s="43">
        <f t="shared" si="104"/>
        <v>0</v>
      </c>
      <c r="P414" s="43">
        <f t="shared" si="104"/>
        <v>0</v>
      </c>
      <c r="Q414" s="43">
        <f t="shared" si="104"/>
        <v>0</v>
      </c>
      <c r="R414" s="43">
        <f t="shared" si="104"/>
        <v>0</v>
      </c>
      <c r="S414" s="43">
        <f t="shared" si="104"/>
        <v>0</v>
      </c>
      <c r="T414" s="43">
        <f t="shared" si="104"/>
        <v>0</v>
      </c>
      <c r="U414" s="43">
        <f t="shared" si="104"/>
        <v>0</v>
      </c>
      <c r="V414" s="43">
        <f t="shared" si="104"/>
        <v>0</v>
      </c>
      <c r="W414" s="42">
        <f t="shared" si="104"/>
        <v>0</v>
      </c>
      <c r="Y414" s="403"/>
    </row>
    <row r="415" spans="2:25" s="80" customFormat="1" outlineLevel="1" x14ac:dyDescent="0.2">
      <c r="B415" s="35"/>
      <c r="C415" s="33"/>
      <c r="D415" s="33"/>
      <c r="E415" s="34"/>
      <c r="F415" s="37" t="s">
        <v>165</v>
      </c>
      <c r="G415" s="379"/>
      <c r="H415" s="397"/>
      <c r="I415" s="398"/>
      <c r="J415" s="398"/>
      <c r="K415" s="401"/>
      <c r="L415" s="400"/>
      <c r="M415" s="399"/>
      <c r="N415" s="398"/>
      <c r="O415" s="398"/>
      <c r="P415" s="398"/>
      <c r="Q415" s="398"/>
      <c r="R415" s="398"/>
      <c r="S415" s="398"/>
      <c r="T415" s="398"/>
      <c r="U415" s="397"/>
      <c r="V415" s="401"/>
      <c r="W415" s="402"/>
      <c r="Y415" s="406"/>
    </row>
    <row r="416" spans="2:25" s="80" customFormat="1" outlineLevel="1" x14ac:dyDescent="0.2">
      <c r="B416" s="35"/>
      <c r="C416" s="33"/>
      <c r="D416" s="33"/>
      <c r="E416" s="34"/>
      <c r="F416" s="37" t="s">
        <v>167</v>
      </c>
      <c r="G416" s="379"/>
      <c r="H416" s="397"/>
      <c r="I416" s="398"/>
      <c r="J416" s="398"/>
      <c r="K416" s="401"/>
      <c r="L416" s="400"/>
      <c r="M416" s="399"/>
      <c r="N416" s="398"/>
      <c r="O416" s="398"/>
      <c r="P416" s="398"/>
      <c r="Q416" s="398"/>
      <c r="R416" s="398"/>
      <c r="S416" s="398"/>
      <c r="T416" s="398"/>
      <c r="U416" s="397"/>
      <c r="V416" s="401"/>
      <c r="W416" s="402"/>
      <c r="Y416" s="406"/>
    </row>
    <row r="417" spans="2:45" s="80" customFormat="1" x14ac:dyDescent="0.2">
      <c r="B417" s="35"/>
      <c r="C417" s="33"/>
      <c r="D417" s="33"/>
      <c r="E417" s="34" t="s">
        <v>419</v>
      </c>
      <c r="F417" s="34"/>
      <c r="G417" s="77">
        <f t="shared" ref="G417:W417" si="105">SUBTOTAL(9,G418:G418)</f>
        <v>0</v>
      </c>
      <c r="H417" s="78">
        <f t="shared" si="105"/>
        <v>0</v>
      </c>
      <c r="I417" s="74">
        <f t="shared" si="105"/>
        <v>0</v>
      </c>
      <c r="J417" s="74">
        <f t="shared" si="105"/>
        <v>0</v>
      </c>
      <c r="K417" s="75">
        <f t="shared" si="105"/>
        <v>0</v>
      </c>
      <c r="L417" s="43">
        <f t="shared" si="105"/>
        <v>0</v>
      </c>
      <c r="M417" s="43">
        <f t="shared" si="105"/>
        <v>0</v>
      </c>
      <c r="N417" s="43">
        <f t="shared" si="105"/>
        <v>0</v>
      </c>
      <c r="O417" s="43">
        <f t="shared" si="105"/>
        <v>0</v>
      </c>
      <c r="P417" s="43">
        <f t="shared" si="105"/>
        <v>0</v>
      </c>
      <c r="Q417" s="43">
        <f t="shared" si="105"/>
        <v>0</v>
      </c>
      <c r="R417" s="43">
        <f t="shared" si="105"/>
        <v>0</v>
      </c>
      <c r="S417" s="43">
        <f t="shared" si="105"/>
        <v>0</v>
      </c>
      <c r="T417" s="43">
        <f t="shared" si="105"/>
        <v>0</v>
      </c>
      <c r="U417" s="43">
        <f t="shared" si="105"/>
        <v>0</v>
      </c>
      <c r="V417" s="43">
        <f t="shared" si="105"/>
        <v>0</v>
      </c>
      <c r="W417" s="42">
        <f t="shared" si="105"/>
        <v>0</v>
      </c>
      <c r="Y417" s="403"/>
    </row>
    <row r="418" spans="2:45" s="80" customFormat="1" outlineLevel="1" x14ac:dyDescent="0.2">
      <c r="B418" s="35"/>
      <c r="C418" s="33"/>
      <c r="D418" s="33"/>
      <c r="E418" s="34"/>
      <c r="F418" s="36" t="s">
        <v>419</v>
      </c>
      <c r="G418" s="379"/>
      <c r="H418" s="397"/>
      <c r="I418" s="398"/>
      <c r="J418" s="398"/>
      <c r="K418" s="401"/>
      <c r="L418" s="400"/>
      <c r="M418" s="399"/>
      <c r="N418" s="398"/>
      <c r="O418" s="398"/>
      <c r="P418" s="398"/>
      <c r="Q418" s="398"/>
      <c r="R418" s="398"/>
      <c r="S418" s="398"/>
      <c r="T418" s="398"/>
      <c r="U418" s="397"/>
      <c r="V418" s="401"/>
      <c r="W418" s="402"/>
      <c r="Y418" s="406"/>
    </row>
    <row r="419" spans="2:45" s="80" customFormat="1" x14ac:dyDescent="0.2">
      <c r="B419" s="35"/>
      <c r="C419" s="33"/>
      <c r="D419" s="33" t="s">
        <v>62</v>
      </c>
      <c r="E419" s="34"/>
      <c r="F419" s="34"/>
      <c r="G419" s="77">
        <f>SUBTOTAL(9,G420:G422)</f>
        <v>0</v>
      </c>
      <c r="H419" s="74">
        <f t="shared" ref="H419:W419" si="106">SUBTOTAL(9,H420:H422)</f>
        <v>0</v>
      </c>
      <c r="I419" s="74">
        <f t="shared" si="106"/>
        <v>0</v>
      </c>
      <c r="J419" s="74">
        <f t="shared" si="106"/>
        <v>0</v>
      </c>
      <c r="K419" s="75">
        <f t="shared" si="106"/>
        <v>0</v>
      </c>
      <c r="L419" s="58">
        <f t="shared" si="106"/>
        <v>0</v>
      </c>
      <c r="M419" s="43">
        <f t="shared" si="106"/>
        <v>0</v>
      </c>
      <c r="N419" s="43">
        <f t="shared" si="106"/>
        <v>0</v>
      </c>
      <c r="O419" s="43">
        <f t="shared" si="106"/>
        <v>0</v>
      </c>
      <c r="P419" s="43">
        <f t="shared" si="106"/>
        <v>0</v>
      </c>
      <c r="Q419" s="43">
        <f t="shared" si="106"/>
        <v>0</v>
      </c>
      <c r="R419" s="43">
        <f t="shared" si="106"/>
        <v>0</v>
      </c>
      <c r="S419" s="43">
        <f t="shared" si="106"/>
        <v>0</v>
      </c>
      <c r="T419" s="43">
        <f t="shared" si="106"/>
        <v>0</v>
      </c>
      <c r="U419" s="43">
        <f t="shared" si="106"/>
        <v>0</v>
      </c>
      <c r="V419" s="46">
        <f t="shared" si="106"/>
        <v>0</v>
      </c>
      <c r="W419" s="46">
        <f t="shared" si="106"/>
        <v>0</v>
      </c>
      <c r="Y419" s="403"/>
    </row>
    <row r="420" spans="2:45" s="80" customFormat="1" outlineLevel="1" x14ac:dyDescent="0.2">
      <c r="B420" s="35"/>
      <c r="C420" s="33"/>
      <c r="D420" s="33"/>
      <c r="E420" s="34"/>
      <c r="F420" s="37" t="s">
        <v>172</v>
      </c>
      <c r="G420" s="379"/>
      <c r="H420" s="397"/>
      <c r="I420" s="398"/>
      <c r="J420" s="398"/>
      <c r="K420" s="401"/>
      <c r="L420" s="400"/>
      <c r="M420" s="399"/>
      <c r="N420" s="398"/>
      <c r="O420" s="398"/>
      <c r="P420" s="398"/>
      <c r="Q420" s="398"/>
      <c r="R420" s="398"/>
      <c r="S420" s="398"/>
      <c r="T420" s="398"/>
      <c r="U420" s="397"/>
      <c r="V420" s="401"/>
      <c r="W420" s="402"/>
      <c r="Y420" s="406"/>
    </row>
    <row r="421" spans="2:45" s="80" customFormat="1" outlineLevel="1" x14ac:dyDescent="0.2">
      <c r="B421" s="35"/>
      <c r="C421" s="33"/>
      <c r="D421" s="33"/>
      <c r="E421" s="34"/>
      <c r="F421" s="37" t="s">
        <v>173</v>
      </c>
      <c r="G421" s="379"/>
      <c r="H421" s="397"/>
      <c r="I421" s="398"/>
      <c r="J421" s="398"/>
      <c r="K421" s="401"/>
      <c r="L421" s="400"/>
      <c r="M421" s="399"/>
      <c r="N421" s="398"/>
      <c r="O421" s="398"/>
      <c r="P421" s="398"/>
      <c r="Q421" s="398"/>
      <c r="R421" s="398"/>
      <c r="S421" s="398"/>
      <c r="T421" s="398"/>
      <c r="U421" s="397"/>
      <c r="V421" s="401"/>
      <c r="W421" s="402"/>
      <c r="Y421" s="406"/>
    </row>
    <row r="422" spans="2:45" s="80" customFormat="1" outlineLevel="1" x14ac:dyDescent="0.2">
      <c r="B422" s="35"/>
      <c r="C422" s="33"/>
      <c r="D422" s="33"/>
      <c r="E422" s="34"/>
      <c r="F422" s="37" t="s">
        <v>171</v>
      </c>
      <c r="G422" s="379"/>
      <c r="H422" s="397"/>
      <c r="I422" s="398"/>
      <c r="J422" s="398"/>
      <c r="K422" s="401"/>
      <c r="L422" s="400"/>
      <c r="M422" s="399"/>
      <c r="N422" s="398"/>
      <c r="O422" s="398"/>
      <c r="P422" s="398"/>
      <c r="Q422" s="398"/>
      <c r="R422" s="398"/>
      <c r="S422" s="398"/>
      <c r="T422" s="398"/>
      <c r="U422" s="397"/>
      <c r="V422" s="401"/>
      <c r="W422" s="402"/>
      <c r="Y422" s="406"/>
    </row>
    <row r="423" spans="2:45" s="80" customFormat="1" x14ac:dyDescent="0.2">
      <c r="B423" s="35"/>
      <c r="C423" s="72"/>
      <c r="D423" s="33" t="s">
        <v>174</v>
      </c>
      <c r="E423" s="34"/>
      <c r="F423" s="34"/>
      <c r="G423" s="77">
        <f>SUBTOTAL(9,G424:G425)</f>
        <v>0</v>
      </c>
      <c r="H423" s="78"/>
      <c r="I423" s="74"/>
      <c r="J423" s="74"/>
      <c r="K423" s="75"/>
      <c r="L423" s="58"/>
      <c r="M423" s="43"/>
      <c r="N423" s="43"/>
      <c r="O423" s="43"/>
      <c r="P423" s="43"/>
      <c r="Q423" s="43"/>
      <c r="R423" s="43"/>
      <c r="S423" s="43"/>
      <c r="T423" s="43"/>
      <c r="U423" s="43"/>
      <c r="V423" s="46"/>
      <c r="W423" s="46"/>
      <c r="Y423" s="403"/>
    </row>
    <row r="424" spans="2:45" s="80" customFormat="1" outlineLevel="1" x14ac:dyDescent="0.2">
      <c r="B424" s="35"/>
      <c r="C424" s="33"/>
      <c r="D424" s="33"/>
      <c r="E424" s="34"/>
      <c r="F424" s="37" t="s">
        <v>175</v>
      </c>
      <c r="G424" s="379"/>
      <c r="H424" s="78"/>
      <c r="I424" s="74"/>
      <c r="J424" s="74"/>
      <c r="K424" s="75"/>
      <c r="L424" s="58"/>
      <c r="M424" s="43"/>
      <c r="N424" s="43"/>
      <c r="O424" s="43"/>
      <c r="P424" s="43"/>
      <c r="Q424" s="43"/>
      <c r="R424" s="43"/>
      <c r="S424" s="43"/>
      <c r="T424" s="43"/>
      <c r="U424" s="43"/>
      <c r="V424" s="46"/>
      <c r="W424" s="46"/>
      <c r="Y424" s="406"/>
    </row>
    <row r="425" spans="2:45" s="80" customFormat="1" outlineLevel="1" x14ac:dyDescent="0.2">
      <c r="B425" s="35"/>
      <c r="C425" s="33"/>
      <c r="D425" s="33"/>
      <c r="E425" s="34"/>
      <c r="F425" s="37" t="s">
        <v>176</v>
      </c>
      <c r="G425" s="379"/>
      <c r="H425" s="78"/>
      <c r="I425" s="74"/>
      <c r="J425" s="74"/>
      <c r="K425" s="75"/>
      <c r="L425" s="58"/>
      <c r="M425" s="43"/>
      <c r="N425" s="43"/>
      <c r="O425" s="43"/>
      <c r="P425" s="43"/>
      <c r="Q425" s="43"/>
      <c r="R425" s="43"/>
      <c r="S425" s="43"/>
      <c r="T425" s="43"/>
      <c r="U425" s="43"/>
      <c r="V425" s="46"/>
      <c r="W425" s="46"/>
      <c r="Y425" s="406"/>
    </row>
    <row r="426" spans="2:45" x14ac:dyDescent="0.2">
      <c r="B426" s="39"/>
      <c r="C426" s="33" t="s">
        <v>142</v>
      </c>
      <c r="D426" s="34"/>
      <c r="E426" s="34"/>
      <c r="F426" s="34"/>
      <c r="G426" s="83"/>
      <c r="H426" s="51"/>
      <c r="I426" s="50"/>
      <c r="J426" s="50"/>
      <c r="K426" s="52"/>
      <c r="L426" s="51"/>
      <c r="M426" s="50"/>
      <c r="N426" s="50"/>
      <c r="O426" s="50"/>
      <c r="P426" s="50"/>
      <c r="Q426" s="50"/>
      <c r="R426" s="50"/>
      <c r="S426" s="50"/>
      <c r="T426" s="50"/>
      <c r="U426" s="50"/>
      <c r="V426" s="52"/>
      <c r="W426" s="52"/>
      <c r="X426" s="80"/>
      <c r="Y426" s="405"/>
      <c r="Z426" s="80"/>
      <c r="AA426" s="80"/>
      <c r="AB426" s="80"/>
      <c r="AC426" s="80"/>
      <c r="AD426" s="80"/>
      <c r="AE426" s="80"/>
      <c r="AF426" s="80"/>
      <c r="AG426" s="80"/>
      <c r="AH426" s="80"/>
      <c r="AI426" s="80"/>
      <c r="AJ426" s="80"/>
      <c r="AK426" s="80"/>
      <c r="AL426" s="80"/>
      <c r="AM426" s="80"/>
      <c r="AN426" s="80"/>
      <c r="AO426" s="80"/>
      <c r="AP426" s="80"/>
      <c r="AQ426" s="80"/>
      <c r="AR426" s="80"/>
      <c r="AS426" s="80"/>
    </row>
    <row r="427" spans="2:45" s="80" customFormat="1" x14ac:dyDescent="0.2">
      <c r="B427" s="35"/>
      <c r="C427" s="33"/>
      <c r="D427" s="73" t="s">
        <v>51</v>
      </c>
      <c r="E427" s="34"/>
      <c r="F427" s="34"/>
      <c r="G427" s="77"/>
      <c r="H427" s="78"/>
      <c r="I427" s="74"/>
      <c r="J427" s="74"/>
      <c r="K427" s="75"/>
      <c r="L427" s="58"/>
      <c r="M427" s="43"/>
      <c r="N427" s="43"/>
      <c r="O427" s="43"/>
      <c r="P427" s="43"/>
      <c r="Q427" s="43"/>
      <c r="R427" s="43"/>
      <c r="S427" s="43"/>
      <c r="T427" s="43"/>
      <c r="U427" s="43"/>
      <c r="V427" s="46"/>
      <c r="W427" s="46"/>
      <c r="Y427" s="403"/>
    </row>
    <row r="428" spans="2:45" s="80" customFormat="1" x14ac:dyDescent="0.2">
      <c r="B428" s="35"/>
      <c r="C428" s="33"/>
      <c r="D428" s="33"/>
      <c r="E428" s="34" t="s">
        <v>144</v>
      </c>
      <c r="F428" s="34"/>
      <c r="G428" s="77">
        <f t="shared" ref="G428:W428" si="107">SUBTOTAL(9,G429:G432)</f>
        <v>0</v>
      </c>
      <c r="H428" s="78">
        <f t="shared" si="107"/>
        <v>0</v>
      </c>
      <c r="I428" s="74">
        <f t="shared" si="107"/>
        <v>0</v>
      </c>
      <c r="J428" s="74">
        <f t="shared" si="107"/>
        <v>0</v>
      </c>
      <c r="K428" s="75">
        <f t="shared" si="107"/>
        <v>0</v>
      </c>
      <c r="L428" s="43">
        <f t="shared" si="107"/>
        <v>0</v>
      </c>
      <c r="M428" s="43">
        <f t="shared" si="107"/>
        <v>0</v>
      </c>
      <c r="N428" s="43">
        <f t="shared" si="107"/>
        <v>0</v>
      </c>
      <c r="O428" s="43">
        <f t="shared" si="107"/>
        <v>0</v>
      </c>
      <c r="P428" s="43">
        <f t="shared" si="107"/>
        <v>0</v>
      </c>
      <c r="Q428" s="43">
        <f t="shared" si="107"/>
        <v>0</v>
      </c>
      <c r="R428" s="43">
        <f t="shared" si="107"/>
        <v>0</v>
      </c>
      <c r="S428" s="43">
        <f t="shared" si="107"/>
        <v>0</v>
      </c>
      <c r="T428" s="43">
        <f t="shared" si="107"/>
        <v>0</v>
      </c>
      <c r="U428" s="43">
        <f t="shared" si="107"/>
        <v>0</v>
      </c>
      <c r="V428" s="43">
        <f t="shared" si="107"/>
        <v>0</v>
      </c>
      <c r="W428" s="42">
        <f t="shared" si="107"/>
        <v>0</v>
      </c>
      <c r="Y428" s="403"/>
    </row>
    <row r="429" spans="2:45" s="80" customFormat="1" outlineLevel="1" x14ac:dyDescent="0.2">
      <c r="B429" s="35"/>
      <c r="C429" s="33"/>
      <c r="D429" s="33"/>
      <c r="E429" s="34"/>
      <c r="F429" s="37" t="s">
        <v>145</v>
      </c>
      <c r="G429" s="382"/>
      <c r="H429" s="383"/>
      <c r="I429" s="384"/>
      <c r="J429" s="384"/>
      <c r="K429" s="385"/>
      <c r="L429" s="386"/>
      <c r="M429" s="387"/>
      <c r="N429" s="384"/>
      <c r="O429" s="384"/>
      <c r="P429" s="384"/>
      <c r="Q429" s="384"/>
      <c r="R429" s="384"/>
      <c r="S429" s="384"/>
      <c r="T429" s="384"/>
      <c r="U429" s="384"/>
      <c r="V429" s="388"/>
      <c r="W429" s="379"/>
      <c r="Y429" s="406"/>
    </row>
    <row r="430" spans="2:45" s="80" customFormat="1" outlineLevel="1" x14ac:dyDescent="0.2">
      <c r="B430" s="35"/>
      <c r="C430" s="33"/>
      <c r="D430" s="33"/>
      <c r="E430" s="34"/>
      <c r="F430" s="37" t="s">
        <v>146</v>
      </c>
      <c r="G430" s="382"/>
      <c r="H430" s="383"/>
      <c r="I430" s="384"/>
      <c r="J430" s="384"/>
      <c r="K430" s="385"/>
      <c r="L430" s="386"/>
      <c r="M430" s="387"/>
      <c r="N430" s="384"/>
      <c r="O430" s="384"/>
      <c r="P430" s="384"/>
      <c r="Q430" s="384"/>
      <c r="R430" s="384"/>
      <c r="S430" s="384"/>
      <c r="T430" s="384"/>
      <c r="U430" s="384"/>
      <c r="V430" s="388"/>
      <c r="W430" s="379"/>
      <c r="Y430" s="406"/>
    </row>
    <row r="431" spans="2:45" s="80" customFormat="1" outlineLevel="1" x14ac:dyDescent="0.2">
      <c r="B431" s="35"/>
      <c r="C431" s="33"/>
      <c r="D431" s="33"/>
      <c r="E431" s="34"/>
      <c r="F431" s="37" t="s">
        <v>147</v>
      </c>
      <c r="G431" s="382"/>
      <c r="H431" s="383"/>
      <c r="I431" s="384"/>
      <c r="J431" s="384"/>
      <c r="K431" s="385"/>
      <c r="L431" s="386"/>
      <c r="M431" s="387"/>
      <c r="N431" s="384"/>
      <c r="O431" s="384"/>
      <c r="P431" s="384"/>
      <c r="Q431" s="384"/>
      <c r="R431" s="384"/>
      <c r="S431" s="384"/>
      <c r="T431" s="384"/>
      <c r="U431" s="384"/>
      <c r="V431" s="388"/>
      <c r="W431" s="379"/>
      <c r="Y431" s="406"/>
    </row>
    <row r="432" spans="2:45" s="80" customFormat="1" outlineLevel="1" x14ac:dyDescent="0.2">
      <c r="B432" s="35"/>
      <c r="C432" s="33"/>
      <c r="D432" s="33"/>
      <c r="E432" s="34"/>
      <c r="F432" s="37" t="s">
        <v>179</v>
      </c>
      <c r="G432" s="382"/>
      <c r="H432" s="383"/>
      <c r="I432" s="384"/>
      <c r="J432" s="384"/>
      <c r="K432" s="385"/>
      <c r="L432" s="386"/>
      <c r="M432" s="387"/>
      <c r="N432" s="384"/>
      <c r="O432" s="384"/>
      <c r="P432" s="384"/>
      <c r="Q432" s="384"/>
      <c r="R432" s="384"/>
      <c r="S432" s="384"/>
      <c r="T432" s="384"/>
      <c r="U432" s="384"/>
      <c r="V432" s="388"/>
      <c r="W432" s="379"/>
      <c r="Y432" s="406"/>
    </row>
    <row r="433" spans="2:25" s="80" customFormat="1" x14ac:dyDescent="0.2">
      <c r="B433" s="35"/>
      <c r="C433" s="33"/>
      <c r="D433" s="33"/>
      <c r="E433" s="34" t="s">
        <v>148</v>
      </c>
      <c r="F433" s="34"/>
      <c r="G433" s="77">
        <f t="shared" ref="G433:W433" si="108">SUBTOTAL(9,G434:G437)</f>
        <v>0</v>
      </c>
      <c r="H433" s="78">
        <f t="shared" si="108"/>
        <v>0</v>
      </c>
      <c r="I433" s="74">
        <f t="shared" si="108"/>
        <v>0</v>
      </c>
      <c r="J433" s="74">
        <f t="shared" si="108"/>
        <v>0</v>
      </c>
      <c r="K433" s="75">
        <f t="shared" si="108"/>
        <v>0</v>
      </c>
      <c r="L433" s="43">
        <f t="shared" si="108"/>
        <v>0</v>
      </c>
      <c r="M433" s="43">
        <f t="shared" si="108"/>
        <v>0</v>
      </c>
      <c r="N433" s="43">
        <f t="shared" si="108"/>
        <v>0</v>
      </c>
      <c r="O433" s="43">
        <f t="shared" si="108"/>
        <v>0</v>
      </c>
      <c r="P433" s="43">
        <f t="shared" si="108"/>
        <v>0</v>
      </c>
      <c r="Q433" s="43">
        <f t="shared" si="108"/>
        <v>0</v>
      </c>
      <c r="R433" s="43">
        <f t="shared" si="108"/>
        <v>0</v>
      </c>
      <c r="S433" s="43">
        <f t="shared" si="108"/>
        <v>0</v>
      </c>
      <c r="T433" s="43">
        <f t="shared" si="108"/>
        <v>0</v>
      </c>
      <c r="U433" s="43">
        <f t="shared" si="108"/>
        <v>0</v>
      </c>
      <c r="V433" s="43">
        <f t="shared" si="108"/>
        <v>0</v>
      </c>
      <c r="W433" s="42">
        <f t="shared" si="108"/>
        <v>0</v>
      </c>
      <c r="Y433" s="403"/>
    </row>
    <row r="434" spans="2:25" s="80" customFormat="1" outlineLevel="1" x14ac:dyDescent="0.2">
      <c r="B434" s="35"/>
      <c r="C434" s="33"/>
      <c r="D434" s="33"/>
      <c r="E434" s="34"/>
      <c r="F434" s="37" t="s">
        <v>149</v>
      </c>
      <c r="G434" s="382"/>
      <c r="H434" s="383"/>
      <c r="I434" s="384"/>
      <c r="J434" s="384"/>
      <c r="K434" s="385"/>
      <c r="L434" s="386"/>
      <c r="M434" s="387"/>
      <c r="N434" s="384"/>
      <c r="O434" s="384"/>
      <c r="P434" s="384"/>
      <c r="Q434" s="384"/>
      <c r="R434" s="384"/>
      <c r="S434" s="384"/>
      <c r="T434" s="384"/>
      <c r="U434" s="384"/>
      <c r="V434" s="388"/>
      <c r="W434" s="379"/>
      <c r="Y434" s="406"/>
    </row>
    <row r="435" spans="2:25" s="80" customFormat="1" outlineLevel="1" x14ac:dyDescent="0.2">
      <c r="B435" s="35"/>
      <c r="C435" s="33"/>
      <c r="D435" s="33"/>
      <c r="E435" s="34"/>
      <c r="F435" s="37" t="s">
        <v>150</v>
      </c>
      <c r="G435" s="382"/>
      <c r="H435" s="383"/>
      <c r="I435" s="384"/>
      <c r="J435" s="384"/>
      <c r="K435" s="385"/>
      <c r="L435" s="386"/>
      <c r="M435" s="387"/>
      <c r="N435" s="384"/>
      <c r="O435" s="384"/>
      <c r="P435" s="384"/>
      <c r="Q435" s="384"/>
      <c r="R435" s="384"/>
      <c r="S435" s="384"/>
      <c r="T435" s="384"/>
      <c r="U435" s="384"/>
      <c r="V435" s="388"/>
      <c r="W435" s="379"/>
      <c r="Y435" s="406"/>
    </row>
    <row r="436" spans="2:25" s="80" customFormat="1" outlineLevel="1" x14ac:dyDescent="0.2">
      <c r="B436" s="35"/>
      <c r="C436" s="33"/>
      <c r="D436" s="33"/>
      <c r="E436" s="34"/>
      <c r="F436" s="37" t="s">
        <v>151</v>
      </c>
      <c r="G436" s="382"/>
      <c r="H436" s="383"/>
      <c r="I436" s="384"/>
      <c r="J436" s="384"/>
      <c r="K436" s="385"/>
      <c r="L436" s="386"/>
      <c r="M436" s="387"/>
      <c r="N436" s="384"/>
      <c r="O436" s="384"/>
      <c r="P436" s="384"/>
      <c r="Q436" s="384"/>
      <c r="R436" s="384"/>
      <c r="S436" s="384"/>
      <c r="T436" s="384"/>
      <c r="U436" s="384"/>
      <c r="V436" s="388"/>
      <c r="W436" s="379"/>
      <c r="Y436" s="406"/>
    </row>
    <row r="437" spans="2:25" s="80" customFormat="1" outlineLevel="1" x14ac:dyDescent="0.2">
      <c r="B437" s="35"/>
      <c r="C437" s="33"/>
      <c r="D437" s="33"/>
      <c r="E437" s="34"/>
      <c r="F437" s="37" t="s">
        <v>180</v>
      </c>
      <c r="G437" s="382"/>
      <c r="H437" s="383"/>
      <c r="I437" s="384"/>
      <c r="J437" s="384"/>
      <c r="K437" s="385"/>
      <c r="L437" s="386"/>
      <c r="M437" s="387"/>
      <c r="N437" s="384"/>
      <c r="O437" s="384"/>
      <c r="P437" s="384"/>
      <c r="Q437" s="384"/>
      <c r="R437" s="384"/>
      <c r="S437" s="384"/>
      <c r="T437" s="384"/>
      <c r="U437" s="384"/>
      <c r="V437" s="388"/>
      <c r="W437" s="379"/>
      <c r="Y437" s="406"/>
    </row>
    <row r="438" spans="2:25" s="80" customFormat="1" x14ac:dyDescent="0.2">
      <c r="B438" s="35"/>
      <c r="C438" s="33"/>
      <c r="D438" s="33"/>
      <c r="E438" s="34" t="s">
        <v>283</v>
      </c>
      <c r="F438" s="34"/>
      <c r="G438" s="77">
        <f t="shared" ref="G438:W438" si="109">SUBTOTAL(9,G439:G439)</f>
        <v>0</v>
      </c>
      <c r="H438" s="78">
        <f t="shared" si="109"/>
        <v>0</v>
      </c>
      <c r="I438" s="74">
        <f t="shared" si="109"/>
        <v>0</v>
      </c>
      <c r="J438" s="74">
        <f t="shared" si="109"/>
        <v>0</v>
      </c>
      <c r="K438" s="75">
        <f t="shared" si="109"/>
        <v>0</v>
      </c>
      <c r="L438" s="43">
        <f t="shared" si="109"/>
        <v>0</v>
      </c>
      <c r="M438" s="43">
        <f t="shared" si="109"/>
        <v>0</v>
      </c>
      <c r="N438" s="43">
        <f t="shared" si="109"/>
        <v>0</v>
      </c>
      <c r="O438" s="43">
        <f t="shared" si="109"/>
        <v>0</v>
      </c>
      <c r="P438" s="43">
        <f t="shared" si="109"/>
        <v>0</v>
      </c>
      <c r="Q438" s="43">
        <f t="shared" si="109"/>
        <v>0</v>
      </c>
      <c r="R438" s="43">
        <f t="shared" si="109"/>
        <v>0</v>
      </c>
      <c r="S438" s="43">
        <f t="shared" si="109"/>
        <v>0</v>
      </c>
      <c r="T438" s="43">
        <f t="shared" si="109"/>
        <v>0</v>
      </c>
      <c r="U438" s="43">
        <f t="shared" si="109"/>
        <v>0</v>
      </c>
      <c r="V438" s="43">
        <f t="shared" si="109"/>
        <v>0</v>
      </c>
      <c r="W438" s="42">
        <f t="shared" si="109"/>
        <v>0</v>
      </c>
      <c r="Y438" s="403"/>
    </row>
    <row r="439" spans="2:25" s="80" customFormat="1" outlineLevel="1" x14ac:dyDescent="0.2">
      <c r="B439" s="35"/>
      <c r="C439" s="33"/>
      <c r="D439" s="33"/>
      <c r="E439" s="34"/>
      <c r="F439" s="36" t="s">
        <v>283</v>
      </c>
      <c r="G439" s="382"/>
      <c r="H439" s="383"/>
      <c r="I439" s="384"/>
      <c r="J439" s="384"/>
      <c r="K439" s="385"/>
      <c r="L439" s="386"/>
      <c r="M439" s="387"/>
      <c r="N439" s="384"/>
      <c r="O439" s="384"/>
      <c r="P439" s="384"/>
      <c r="Q439" s="384"/>
      <c r="R439" s="384"/>
      <c r="S439" s="384"/>
      <c r="T439" s="384"/>
      <c r="U439" s="384"/>
      <c r="V439" s="388"/>
      <c r="W439" s="379"/>
      <c r="Y439" s="406"/>
    </row>
    <row r="440" spans="2:25" s="80" customFormat="1" x14ac:dyDescent="0.2">
      <c r="B440" s="35"/>
      <c r="C440" s="33"/>
      <c r="D440" s="33" t="s">
        <v>52</v>
      </c>
      <c r="E440" s="34"/>
      <c r="F440" s="34"/>
      <c r="G440" s="77"/>
      <c r="H440" s="78"/>
      <c r="I440" s="74"/>
      <c r="J440" s="74"/>
      <c r="K440" s="75"/>
      <c r="L440" s="43"/>
      <c r="M440" s="43"/>
      <c r="N440" s="43"/>
      <c r="O440" s="43"/>
      <c r="P440" s="43"/>
      <c r="Q440" s="43"/>
      <c r="R440" s="43"/>
      <c r="S440" s="43"/>
      <c r="T440" s="43"/>
      <c r="U440" s="43"/>
      <c r="V440" s="43"/>
      <c r="W440" s="42"/>
      <c r="Y440" s="403"/>
    </row>
    <row r="441" spans="2:25" s="80" customFormat="1" x14ac:dyDescent="0.2">
      <c r="B441" s="35"/>
      <c r="C441" s="33"/>
      <c r="D441" s="33"/>
      <c r="E441" s="72" t="s">
        <v>53</v>
      </c>
      <c r="F441" s="34"/>
      <c r="G441" s="77">
        <f t="shared" ref="G441:W441" si="110">SUBTOTAL(9,G442:G443)</f>
        <v>0</v>
      </c>
      <c r="H441" s="78">
        <f t="shared" si="110"/>
        <v>0</v>
      </c>
      <c r="I441" s="74">
        <f t="shared" si="110"/>
        <v>0</v>
      </c>
      <c r="J441" s="74">
        <f t="shared" si="110"/>
        <v>0</v>
      </c>
      <c r="K441" s="75">
        <f t="shared" si="110"/>
        <v>0</v>
      </c>
      <c r="L441" s="43">
        <f t="shared" si="110"/>
        <v>0</v>
      </c>
      <c r="M441" s="43">
        <f t="shared" si="110"/>
        <v>0</v>
      </c>
      <c r="N441" s="43">
        <f t="shared" si="110"/>
        <v>0</v>
      </c>
      <c r="O441" s="43">
        <f t="shared" si="110"/>
        <v>0</v>
      </c>
      <c r="P441" s="43">
        <f t="shared" si="110"/>
        <v>0</v>
      </c>
      <c r="Q441" s="43">
        <f t="shared" si="110"/>
        <v>0</v>
      </c>
      <c r="R441" s="43">
        <f t="shared" si="110"/>
        <v>0</v>
      </c>
      <c r="S441" s="43">
        <f t="shared" si="110"/>
        <v>0</v>
      </c>
      <c r="T441" s="43">
        <f t="shared" si="110"/>
        <v>0</v>
      </c>
      <c r="U441" s="43">
        <f t="shared" si="110"/>
        <v>0</v>
      </c>
      <c r="V441" s="43">
        <f t="shared" si="110"/>
        <v>0</v>
      </c>
      <c r="W441" s="42">
        <f t="shared" si="110"/>
        <v>0</v>
      </c>
      <c r="Y441" s="403"/>
    </row>
    <row r="442" spans="2:25" s="80" customFormat="1" outlineLevel="1" x14ac:dyDescent="0.2">
      <c r="B442" s="35"/>
      <c r="C442" s="33"/>
      <c r="D442" s="33"/>
      <c r="E442" s="72"/>
      <c r="F442" s="37" t="s">
        <v>54</v>
      </c>
      <c r="G442" s="382"/>
      <c r="H442" s="383"/>
      <c r="I442" s="384"/>
      <c r="J442" s="384"/>
      <c r="K442" s="385"/>
      <c r="L442" s="386"/>
      <c r="M442" s="387"/>
      <c r="N442" s="384"/>
      <c r="O442" s="384"/>
      <c r="P442" s="384"/>
      <c r="Q442" s="384"/>
      <c r="R442" s="384"/>
      <c r="S442" s="384"/>
      <c r="T442" s="384"/>
      <c r="U442" s="384"/>
      <c r="V442" s="388"/>
      <c r="W442" s="379"/>
      <c r="Y442" s="406"/>
    </row>
    <row r="443" spans="2:25" s="80" customFormat="1" outlineLevel="1" x14ac:dyDescent="0.2">
      <c r="B443" s="35"/>
      <c r="C443" s="33"/>
      <c r="D443" s="33"/>
      <c r="E443" s="34"/>
      <c r="F443" s="36" t="s">
        <v>415</v>
      </c>
      <c r="G443" s="382"/>
      <c r="H443" s="383"/>
      <c r="I443" s="384"/>
      <c r="J443" s="384"/>
      <c r="K443" s="385"/>
      <c r="L443" s="386"/>
      <c r="M443" s="387"/>
      <c r="N443" s="384"/>
      <c r="O443" s="384"/>
      <c r="P443" s="384"/>
      <c r="Q443" s="384"/>
      <c r="R443" s="384"/>
      <c r="S443" s="384"/>
      <c r="T443" s="384"/>
      <c r="U443" s="384"/>
      <c r="V443" s="388"/>
      <c r="W443" s="379"/>
      <c r="Y443" s="406"/>
    </row>
    <row r="444" spans="2:25" s="80" customFormat="1" x14ac:dyDescent="0.2">
      <c r="B444" s="35"/>
      <c r="C444" s="33"/>
      <c r="D444" s="33"/>
      <c r="E444" s="34" t="s">
        <v>55</v>
      </c>
      <c r="F444" s="34"/>
      <c r="G444" s="77">
        <f t="shared" ref="G444:W444" si="111">SUBTOTAL(9,G445:G446)</f>
        <v>0</v>
      </c>
      <c r="H444" s="78">
        <f t="shared" si="111"/>
        <v>0</v>
      </c>
      <c r="I444" s="74">
        <f t="shared" si="111"/>
        <v>0</v>
      </c>
      <c r="J444" s="74">
        <f t="shared" si="111"/>
        <v>0</v>
      </c>
      <c r="K444" s="75">
        <f t="shared" si="111"/>
        <v>0</v>
      </c>
      <c r="L444" s="43">
        <f t="shared" si="111"/>
        <v>0</v>
      </c>
      <c r="M444" s="43">
        <f t="shared" si="111"/>
        <v>0</v>
      </c>
      <c r="N444" s="43">
        <f t="shared" si="111"/>
        <v>0</v>
      </c>
      <c r="O444" s="43">
        <f t="shared" si="111"/>
        <v>0</v>
      </c>
      <c r="P444" s="43">
        <f t="shared" si="111"/>
        <v>0</v>
      </c>
      <c r="Q444" s="43">
        <f t="shared" si="111"/>
        <v>0</v>
      </c>
      <c r="R444" s="43">
        <f t="shared" si="111"/>
        <v>0</v>
      </c>
      <c r="S444" s="43">
        <f t="shared" si="111"/>
        <v>0</v>
      </c>
      <c r="T444" s="43">
        <f t="shared" si="111"/>
        <v>0</v>
      </c>
      <c r="U444" s="43">
        <f t="shared" si="111"/>
        <v>0</v>
      </c>
      <c r="V444" s="43">
        <f t="shared" si="111"/>
        <v>0</v>
      </c>
      <c r="W444" s="42">
        <f t="shared" si="111"/>
        <v>0</v>
      </c>
      <c r="Y444" s="403"/>
    </row>
    <row r="445" spans="2:25" s="80" customFormat="1" outlineLevel="1" x14ac:dyDescent="0.2">
      <c r="B445" s="35"/>
      <c r="C445" s="33"/>
      <c r="D445" s="33"/>
      <c r="E445" s="34"/>
      <c r="F445" s="37" t="s">
        <v>152</v>
      </c>
      <c r="G445" s="382"/>
      <c r="H445" s="383"/>
      <c r="I445" s="384"/>
      <c r="J445" s="384"/>
      <c r="K445" s="385"/>
      <c r="L445" s="386"/>
      <c r="M445" s="387"/>
      <c r="N445" s="384"/>
      <c r="O445" s="384"/>
      <c r="P445" s="384"/>
      <c r="Q445" s="384"/>
      <c r="R445" s="384"/>
      <c r="S445" s="384"/>
      <c r="T445" s="384"/>
      <c r="U445" s="384"/>
      <c r="V445" s="388"/>
      <c r="W445" s="379"/>
      <c r="Y445" s="406"/>
    </row>
    <row r="446" spans="2:25" s="80" customFormat="1" outlineLevel="1" x14ac:dyDescent="0.2">
      <c r="B446" s="35"/>
      <c r="C446" s="33"/>
      <c r="D446" s="33"/>
      <c r="E446" s="34"/>
      <c r="F446" s="36" t="s">
        <v>416</v>
      </c>
      <c r="G446" s="382"/>
      <c r="H446" s="383"/>
      <c r="I446" s="384"/>
      <c r="J446" s="384"/>
      <c r="K446" s="385"/>
      <c r="L446" s="386"/>
      <c r="M446" s="387"/>
      <c r="N446" s="384"/>
      <c r="O446" s="384"/>
      <c r="P446" s="384"/>
      <c r="Q446" s="384"/>
      <c r="R446" s="384"/>
      <c r="S446" s="384"/>
      <c r="T446" s="384"/>
      <c r="U446" s="384"/>
      <c r="V446" s="388"/>
      <c r="W446" s="379"/>
      <c r="Y446" s="406"/>
    </row>
    <row r="447" spans="2:25" s="80" customFormat="1" x14ac:dyDescent="0.2">
      <c r="B447" s="35"/>
      <c r="C447" s="33"/>
      <c r="D447" s="33"/>
      <c r="E447" s="34" t="s">
        <v>56</v>
      </c>
      <c r="F447" s="34"/>
      <c r="G447" s="77">
        <f t="shared" ref="G447:W447" si="112">SUBTOTAL(9,G448:G449)</f>
        <v>0</v>
      </c>
      <c r="H447" s="78">
        <f t="shared" si="112"/>
        <v>0</v>
      </c>
      <c r="I447" s="74">
        <f t="shared" si="112"/>
        <v>0</v>
      </c>
      <c r="J447" s="74">
        <f t="shared" si="112"/>
        <v>0</v>
      </c>
      <c r="K447" s="75">
        <f t="shared" si="112"/>
        <v>0</v>
      </c>
      <c r="L447" s="43">
        <f t="shared" si="112"/>
        <v>0</v>
      </c>
      <c r="M447" s="43">
        <f t="shared" si="112"/>
        <v>0</v>
      </c>
      <c r="N447" s="43">
        <f t="shared" si="112"/>
        <v>0</v>
      </c>
      <c r="O447" s="43">
        <f t="shared" si="112"/>
        <v>0</v>
      </c>
      <c r="P447" s="43">
        <f t="shared" si="112"/>
        <v>0</v>
      </c>
      <c r="Q447" s="43">
        <f t="shared" si="112"/>
        <v>0</v>
      </c>
      <c r="R447" s="43">
        <f t="shared" si="112"/>
        <v>0</v>
      </c>
      <c r="S447" s="43">
        <f t="shared" si="112"/>
        <v>0</v>
      </c>
      <c r="T447" s="43">
        <f t="shared" si="112"/>
        <v>0</v>
      </c>
      <c r="U447" s="43">
        <f t="shared" si="112"/>
        <v>0</v>
      </c>
      <c r="V447" s="43">
        <f t="shared" si="112"/>
        <v>0</v>
      </c>
      <c r="W447" s="42">
        <f t="shared" si="112"/>
        <v>0</v>
      </c>
      <c r="Y447" s="403"/>
    </row>
    <row r="448" spans="2:25" s="80" customFormat="1" outlineLevel="1" x14ac:dyDescent="0.2">
      <c r="B448" s="35"/>
      <c r="C448" s="33"/>
      <c r="D448" s="33"/>
      <c r="E448" s="34"/>
      <c r="F448" s="37" t="s">
        <v>153</v>
      </c>
      <c r="G448" s="382"/>
      <c r="H448" s="383"/>
      <c r="I448" s="384"/>
      <c r="J448" s="384"/>
      <c r="K448" s="385"/>
      <c r="L448" s="386"/>
      <c r="M448" s="387"/>
      <c r="N448" s="384"/>
      <c r="O448" s="384"/>
      <c r="P448" s="384"/>
      <c r="Q448" s="384"/>
      <c r="R448" s="384"/>
      <c r="S448" s="384"/>
      <c r="T448" s="384"/>
      <c r="U448" s="384"/>
      <c r="V448" s="388"/>
      <c r="W448" s="379"/>
      <c r="Y448" s="406"/>
    </row>
    <row r="449" spans="2:25" s="80" customFormat="1" outlineLevel="1" x14ac:dyDescent="0.2">
      <c r="B449" s="35"/>
      <c r="C449" s="33"/>
      <c r="D449" s="33"/>
      <c r="E449" s="34"/>
      <c r="F449" s="36" t="s">
        <v>417</v>
      </c>
      <c r="G449" s="382"/>
      <c r="H449" s="383"/>
      <c r="I449" s="384"/>
      <c r="J449" s="384"/>
      <c r="K449" s="385"/>
      <c r="L449" s="386"/>
      <c r="M449" s="387"/>
      <c r="N449" s="384"/>
      <c r="O449" s="384"/>
      <c r="P449" s="384"/>
      <c r="Q449" s="384"/>
      <c r="R449" s="384"/>
      <c r="S449" s="384"/>
      <c r="T449" s="384"/>
      <c r="U449" s="384"/>
      <c r="V449" s="388"/>
      <c r="W449" s="379"/>
      <c r="Y449" s="406"/>
    </row>
    <row r="450" spans="2:25" s="80" customFormat="1" x14ac:dyDescent="0.2">
      <c r="B450" s="35"/>
      <c r="C450" s="33"/>
      <c r="D450" s="33" t="s">
        <v>57</v>
      </c>
      <c r="E450" s="34"/>
      <c r="F450" s="34"/>
      <c r="G450" s="77"/>
      <c r="H450" s="78"/>
      <c r="I450" s="74"/>
      <c r="J450" s="74"/>
      <c r="K450" s="75"/>
      <c r="L450" s="43"/>
      <c r="M450" s="43"/>
      <c r="N450" s="43"/>
      <c r="O450" s="43"/>
      <c r="P450" s="43"/>
      <c r="Q450" s="43"/>
      <c r="R450" s="43"/>
      <c r="S450" s="43"/>
      <c r="T450" s="43"/>
      <c r="U450" s="43"/>
      <c r="V450" s="43"/>
      <c r="W450" s="42"/>
      <c r="Y450" s="403"/>
    </row>
    <row r="451" spans="2:25" s="80" customFormat="1" x14ac:dyDescent="0.2">
      <c r="B451" s="35"/>
      <c r="C451" s="33"/>
      <c r="D451" s="33"/>
      <c r="E451" s="34" t="s">
        <v>160</v>
      </c>
      <c r="F451" s="34"/>
      <c r="G451" s="77">
        <f t="shared" ref="G451:W451" si="113">SUBTOTAL(9,G452:G453)</f>
        <v>0</v>
      </c>
      <c r="H451" s="78">
        <f t="shared" si="113"/>
        <v>0</v>
      </c>
      <c r="I451" s="74">
        <f t="shared" si="113"/>
        <v>0</v>
      </c>
      <c r="J451" s="74">
        <f t="shared" si="113"/>
        <v>0</v>
      </c>
      <c r="K451" s="75">
        <f t="shared" si="113"/>
        <v>0</v>
      </c>
      <c r="L451" s="43">
        <f t="shared" si="113"/>
        <v>0</v>
      </c>
      <c r="M451" s="43">
        <f t="shared" si="113"/>
        <v>0</v>
      </c>
      <c r="N451" s="43">
        <f t="shared" si="113"/>
        <v>0</v>
      </c>
      <c r="O451" s="43">
        <f t="shared" si="113"/>
        <v>0</v>
      </c>
      <c r="P451" s="43">
        <f t="shared" si="113"/>
        <v>0</v>
      </c>
      <c r="Q451" s="43">
        <f t="shared" si="113"/>
        <v>0</v>
      </c>
      <c r="R451" s="43">
        <f t="shared" si="113"/>
        <v>0</v>
      </c>
      <c r="S451" s="43">
        <f t="shared" si="113"/>
        <v>0</v>
      </c>
      <c r="T451" s="43">
        <f t="shared" si="113"/>
        <v>0</v>
      </c>
      <c r="U451" s="43">
        <f t="shared" si="113"/>
        <v>0</v>
      </c>
      <c r="V451" s="43">
        <f t="shared" si="113"/>
        <v>0</v>
      </c>
      <c r="W451" s="42">
        <f t="shared" si="113"/>
        <v>0</v>
      </c>
      <c r="Y451" s="403"/>
    </row>
    <row r="452" spans="2:25" s="80" customFormat="1" outlineLevel="1" x14ac:dyDescent="0.2">
      <c r="B452" s="35"/>
      <c r="C452" s="33"/>
      <c r="D452" s="33"/>
      <c r="E452" s="34"/>
      <c r="F452" s="37" t="s">
        <v>60</v>
      </c>
      <c r="G452" s="382"/>
      <c r="H452" s="383"/>
      <c r="I452" s="384"/>
      <c r="J452" s="384"/>
      <c r="K452" s="385"/>
      <c r="L452" s="386"/>
      <c r="M452" s="387"/>
      <c r="N452" s="384"/>
      <c r="O452" s="384"/>
      <c r="P452" s="384"/>
      <c r="Q452" s="384"/>
      <c r="R452" s="384"/>
      <c r="S452" s="384"/>
      <c r="T452" s="384"/>
      <c r="U452" s="384"/>
      <c r="V452" s="388"/>
      <c r="W452" s="379"/>
      <c r="Y452" s="406"/>
    </row>
    <row r="453" spans="2:25" s="80" customFormat="1" outlineLevel="1" x14ac:dyDescent="0.2">
      <c r="B453" s="35"/>
      <c r="C453" s="33"/>
      <c r="D453" s="33"/>
      <c r="E453" s="34"/>
      <c r="F453" s="37" t="s">
        <v>161</v>
      </c>
      <c r="G453" s="382"/>
      <c r="H453" s="383"/>
      <c r="I453" s="384"/>
      <c r="J453" s="384"/>
      <c r="K453" s="385"/>
      <c r="L453" s="386"/>
      <c r="M453" s="387"/>
      <c r="N453" s="384"/>
      <c r="O453" s="384"/>
      <c r="P453" s="384"/>
      <c r="Q453" s="384"/>
      <c r="R453" s="384"/>
      <c r="S453" s="384"/>
      <c r="T453" s="384"/>
      <c r="U453" s="384"/>
      <c r="V453" s="388"/>
      <c r="W453" s="379"/>
      <c r="Y453" s="406"/>
    </row>
    <row r="454" spans="2:25" s="80" customFormat="1" x14ac:dyDescent="0.2">
      <c r="B454" s="35"/>
      <c r="C454" s="33"/>
      <c r="D454" s="33"/>
      <c r="E454" s="34" t="s">
        <v>154</v>
      </c>
      <c r="F454" s="34"/>
      <c r="G454" s="77">
        <f t="shared" ref="G454:W454" si="114">SUBTOTAL(9,G455:G457)</f>
        <v>0</v>
      </c>
      <c r="H454" s="78">
        <f t="shared" si="114"/>
        <v>0</v>
      </c>
      <c r="I454" s="74">
        <f t="shared" si="114"/>
        <v>0</v>
      </c>
      <c r="J454" s="74">
        <f t="shared" si="114"/>
        <v>0</v>
      </c>
      <c r="K454" s="75">
        <f t="shared" si="114"/>
        <v>0</v>
      </c>
      <c r="L454" s="43">
        <f t="shared" si="114"/>
        <v>0</v>
      </c>
      <c r="M454" s="43">
        <f t="shared" si="114"/>
        <v>0</v>
      </c>
      <c r="N454" s="43">
        <f t="shared" si="114"/>
        <v>0</v>
      </c>
      <c r="O454" s="43">
        <f t="shared" si="114"/>
        <v>0</v>
      </c>
      <c r="P454" s="43">
        <f t="shared" si="114"/>
        <v>0</v>
      </c>
      <c r="Q454" s="43">
        <f t="shared" si="114"/>
        <v>0</v>
      </c>
      <c r="R454" s="43">
        <f t="shared" si="114"/>
        <v>0</v>
      </c>
      <c r="S454" s="43">
        <f t="shared" si="114"/>
        <v>0</v>
      </c>
      <c r="T454" s="43">
        <f t="shared" si="114"/>
        <v>0</v>
      </c>
      <c r="U454" s="43">
        <f t="shared" si="114"/>
        <v>0</v>
      </c>
      <c r="V454" s="43">
        <f t="shared" si="114"/>
        <v>0</v>
      </c>
      <c r="W454" s="42">
        <f t="shared" si="114"/>
        <v>0</v>
      </c>
      <c r="Y454" s="403"/>
    </row>
    <row r="455" spans="2:25" s="80" customFormat="1" outlineLevel="1" x14ac:dyDescent="0.2">
      <c r="B455" s="35"/>
      <c r="C455" s="33"/>
      <c r="D455" s="33"/>
      <c r="E455" s="34"/>
      <c r="F455" s="37" t="s">
        <v>58</v>
      </c>
      <c r="G455" s="382"/>
      <c r="H455" s="383"/>
      <c r="I455" s="384"/>
      <c r="J455" s="384"/>
      <c r="K455" s="385"/>
      <c r="L455" s="386"/>
      <c r="M455" s="387"/>
      <c r="N455" s="384"/>
      <c r="O455" s="384"/>
      <c r="P455" s="384"/>
      <c r="Q455" s="384"/>
      <c r="R455" s="384"/>
      <c r="S455" s="384"/>
      <c r="T455" s="384"/>
      <c r="U455" s="384"/>
      <c r="V455" s="388"/>
      <c r="W455" s="379"/>
      <c r="Y455" s="406"/>
    </row>
    <row r="456" spans="2:25" s="80" customFormat="1" outlineLevel="1" x14ac:dyDescent="0.2">
      <c r="B456" s="35"/>
      <c r="C456" s="33"/>
      <c r="D456" s="33"/>
      <c r="E456" s="34"/>
      <c r="F456" s="37" t="s">
        <v>155</v>
      </c>
      <c r="G456" s="382"/>
      <c r="H456" s="383"/>
      <c r="I456" s="384"/>
      <c r="J456" s="384"/>
      <c r="K456" s="385"/>
      <c r="L456" s="386"/>
      <c r="M456" s="387"/>
      <c r="N456" s="384"/>
      <c r="O456" s="384"/>
      <c r="P456" s="384"/>
      <c r="Q456" s="384"/>
      <c r="R456" s="384"/>
      <c r="S456" s="384"/>
      <c r="T456" s="384"/>
      <c r="U456" s="384"/>
      <c r="V456" s="388"/>
      <c r="W456" s="379"/>
      <c r="Y456" s="406"/>
    </row>
    <row r="457" spans="2:25" s="80" customFormat="1" outlineLevel="1" x14ac:dyDescent="0.2">
      <c r="B457" s="35"/>
      <c r="C457" s="33"/>
      <c r="D457" s="33"/>
      <c r="E457" s="34"/>
      <c r="F457" s="37" t="s">
        <v>156</v>
      </c>
      <c r="G457" s="382"/>
      <c r="H457" s="383"/>
      <c r="I457" s="384"/>
      <c r="J457" s="384"/>
      <c r="K457" s="385"/>
      <c r="L457" s="386"/>
      <c r="M457" s="387"/>
      <c r="N457" s="384"/>
      <c r="O457" s="384"/>
      <c r="P457" s="384"/>
      <c r="Q457" s="384"/>
      <c r="R457" s="384"/>
      <c r="S457" s="384"/>
      <c r="T457" s="384"/>
      <c r="U457" s="384"/>
      <c r="V457" s="388"/>
      <c r="W457" s="379"/>
      <c r="Y457" s="406"/>
    </row>
    <row r="458" spans="2:25" s="80" customFormat="1" x14ac:dyDescent="0.2">
      <c r="B458" s="35"/>
      <c r="C458" s="33"/>
      <c r="D458" s="33"/>
      <c r="E458" s="34" t="s">
        <v>162</v>
      </c>
      <c r="F458" s="34"/>
      <c r="G458" s="77">
        <f t="shared" ref="G458:W458" si="115">SUBTOTAL(9,G459:G460)</f>
        <v>0</v>
      </c>
      <c r="H458" s="78">
        <f t="shared" si="115"/>
        <v>0</v>
      </c>
      <c r="I458" s="74">
        <f t="shared" si="115"/>
        <v>0</v>
      </c>
      <c r="J458" s="74">
        <f t="shared" si="115"/>
        <v>0</v>
      </c>
      <c r="K458" s="75">
        <f t="shared" si="115"/>
        <v>0</v>
      </c>
      <c r="L458" s="43">
        <f t="shared" si="115"/>
        <v>0</v>
      </c>
      <c r="M458" s="43">
        <f t="shared" si="115"/>
        <v>0</v>
      </c>
      <c r="N458" s="43">
        <f t="shared" si="115"/>
        <v>0</v>
      </c>
      <c r="O458" s="43">
        <f t="shared" si="115"/>
        <v>0</v>
      </c>
      <c r="P458" s="43">
        <f t="shared" si="115"/>
        <v>0</v>
      </c>
      <c r="Q458" s="43">
        <f t="shared" si="115"/>
        <v>0</v>
      </c>
      <c r="R458" s="43">
        <f t="shared" si="115"/>
        <v>0</v>
      </c>
      <c r="S458" s="43">
        <f t="shared" si="115"/>
        <v>0</v>
      </c>
      <c r="T458" s="43">
        <f t="shared" si="115"/>
        <v>0</v>
      </c>
      <c r="U458" s="43">
        <f t="shared" si="115"/>
        <v>0</v>
      </c>
      <c r="V458" s="43">
        <f t="shared" si="115"/>
        <v>0</v>
      </c>
      <c r="W458" s="42">
        <f t="shared" si="115"/>
        <v>0</v>
      </c>
      <c r="Y458" s="403"/>
    </row>
    <row r="459" spans="2:25" s="80" customFormat="1" outlineLevel="1" x14ac:dyDescent="0.2">
      <c r="B459" s="35"/>
      <c r="C459" s="33"/>
      <c r="D459" s="33"/>
      <c r="E459" s="34"/>
      <c r="F459" s="37" t="s">
        <v>61</v>
      </c>
      <c r="G459" s="382"/>
      <c r="H459" s="383"/>
      <c r="I459" s="384"/>
      <c r="J459" s="384"/>
      <c r="K459" s="385"/>
      <c r="L459" s="386"/>
      <c r="M459" s="387"/>
      <c r="N459" s="384"/>
      <c r="O459" s="384"/>
      <c r="P459" s="384"/>
      <c r="Q459" s="384"/>
      <c r="R459" s="384"/>
      <c r="S459" s="384"/>
      <c r="T459" s="384"/>
      <c r="U459" s="384"/>
      <c r="V459" s="388"/>
      <c r="W459" s="379"/>
      <c r="Y459" s="406"/>
    </row>
    <row r="460" spans="2:25" s="80" customFormat="1" outlineLevel="1" x14ac:dyDescent="0.2">
      <c r="B460" s="35"/>
      <c r="C460" s="33"/>
      <c r="D460" s="33"/>
      <c r="E460" s="34"/>
      <c r="F460" s="37" t="s">
        <v>163</v>
      </c>
      <c r="G460" s="382"/>
      <c r="H460" s="383"/>
      <c r="I460" s="384"/>
      <c r="J460" s="384"/>
      <c r="K460" s="385"/>
      <c r="L460" s="386"/>
      <c r="M460" s="387"/>
      <c r="N460" s="384"/>
      <c r="O460" s="384"/>
      <c r="P460" s="384"/>
      <c r="Q460" s="384"/>
      <c r="R460" s="384"/>
      <c r="S460" s="384"/>
      <c r="T460" s="384"/>
      <c r="U460" s="384"/>
      <c r="V460" s="388"/>
      <c r="W460" s="379"/>
      <c r="Y460" s="406"/>
    </row>
    <row r="461" spans="2:25" s="80" customFormat="1" x14ac:dyDescent="0.2">
      <c r="B461" s="35"/>
      <c r="C461" s="33"/>
      <c r="D461" s="33"/>
      <c r="E461" s="34" t="s">
        <v>157</v>
      </c>
      <c r="F461" s="34"/>
      <c r="G461" s="77">
        <f t="shared" ref="G461:W461" si="116">SUBTOTAL(9,G462:G464)</f>
        <v>0</v>
      </c>
      <c r="H461" s="78">
        <f t="shared" si="116"/>
        <v>0</v>
      </c>
      <c r="I461" s="74">
        <f t="shared" si="116"/>
        <v>0</v>
      </c>
      <c r="J461" s="74">
        <f t="shared" si="116"/>
        <v>0</v>
      </c>
      <c r="K461" s="75">
        <f t="shared" si="116"/>
        <v>0</v>
      </c>
      <c r="L461" s="43">
        <f t="shared" si="116"/>
        <v>0</v>
      </c>
      <c r="M461" s="43">
        <f t="shared" si="116"/>
        <v>0</v>
      </c>
      <c r="N461" s="43">
        <f t="shared" si="116"/>
        <v>0</v>
      </c>
      <c r="O461" s="43">
        <f t="shared" si="116"/>
        <v>0</v>
      </c>
      <c r="P461" s="43">
        <f t="shared" si="116"/>
        <v>0</v>
      </c>
      <c r="Q461" s="43">
        <f t="shared" si="116"/>
        <v>0</v>
      </c>
      <c r="R461" s="43">
        <f t="shared" si="116"/>
        <v>0</v>
      </c>
      <c r="S461" s="43">
        <f t="shared" si="116"/>
        <v>0</v>
      </c>
      <c r="T461" s="43">
        <f t="shared" si="116"/>
        <v>0</v>
      </c>
      <c r="U461" s="43">
        <f t="shared" si="116"/>
        <v>0</v>
      </c>
      <c r="V461" s="43">
        <f t="shared" si="116"/>
        <v>0</v>
      </c>
      <c r="W461" s="42">
        <f t="shared" si="116"/>
        <v>0</v>
      </c>
      <c r="Y461" s="403"/>
    </row>
    <row r="462" spans="2:25" s="80" customFormat="1" outlineLevel="1" x14ac:dyDescent="0.2">
      <c r="B462" s="35"/>
      <c r="C462" s="33"/>
      <c r="D462" s="33"/>
      <c r="E462" s="34"/>
      <c r="F462" s="37" t="s">
        <v>59</v>
      </c>
      <c r="G462" s="382"/>
      <c r="H462" s="383"/>
      <c r="I462" s="384"/>
      <c r="J462" s="384"/>
      <c r="K462" s="385"/>
      <c r="L462" s="386"/>
      <c r="M462" s="387"/>
      <c r="N462" s="384"/>
      <c r="O462" s="384"/>
      <c r="P462" s="384"/>
      <c r="Q462" s="384"/>
      <c r="R462" s="384"/>
      <c r="S462" s="384"/>
      <c r="T462" s="384"/>
      <c r="U462" s="384"/>
      <c r="V462" s="388"/>
      <c r="W462" s="379"/>
      <c r="Y462" s="406"/>
    </row>
    <row r="463" spans="2:25" s="80" customFormat="1" outlineLevel="1" x14ac:dyDescent="0.2">
      <c r="B463" s="35"/>
      <c r="C463" s="33"/>
      <c r="D463" s="33"/>
      <c r="E463" s="34"/>
      <c r="F463" s="37" t="s">
        <v>158</v>
      </c>
      <c r="G463" s="382"/>
      <c r="H463" s="383"/>
      <c r="I463" s="384"/>
      <c r="J463" s="384"/>
      <c r="K463" s="385"/>
      <c r="L463" s="386"/>
      <c r="M463" s="387"/>
      <c r="N463" s="384"/>
      <c r="O463" s="384"/>
      <c r="P463" s="384"/>
      <c r="Q463" s="384"/>
      <c r="R463" s="384"/>
      <c r="S463" s="384"/>
      <c r="T463" s="384"/>
      <c r="U463" s="384"/>
      <c r="V463" s="388"/>
      <c r="W463" s="379"/>
      <c r="Y463" s="406"/>
    </row>
    <row r="464" spans="2:25" s="80" customFormat="1" outlineLevel="1" x14ac:dyDescent="0.2">
      <c r="B464" s="35"/>
      <c r="C464" s="33"/>
      <c r="D464" s="33"/>
      <c r="E464" s="34"/>
      <c r="F464" s="37" t="s">
        <v>159</v>
      </c>
      <c r="G464" s="382"/>
      <c r="H464" s="383"/>
      <c r="I464" s="384"/>
      <c r="J464" s="384"/>
      <c r="K464" s="385"/>
      <c r="L464" s="386"/>
      <c r="M464" s="387"/>
      <c r="N464" s="384"/>
      <c r="O464" s="384"/>
      <c r="P464" s="384"/>
      <c r="Q464" s="384"/>
      <c r="R464" s="384"/>
      <c r="S464" s="384"/>
      <c r="T464" s="384"/>
      <c r="U464" s="384"/>
      <c r="V464" s="388"/>
      <c r="W464" s="379"/>
      <c r="Y464" s="406"/>
    </row>
    <row r="465" spans="2:25" s="80" customFormat="1" x14ac:dyDescent="0.2">
      <c r="B465" s="35"/>
      <c r="C465" s="33"/>
      <c r="D465" s="33"/>
      <c r="E465" s="34" t="s">
        <v>418</v>
      </c>
      <c r="F465" s="34"/>
      <c r="G465" s="77">
        <f t="shared" ref="G465:W465" si="117">SUBTOTAL(9,G466:G466)</f>
        <v>0</v>
      </c>
      <c r="H465" s="78">
        <f t="shared" si="117"/>
        <v>0</v>
      </c>
      <c r="I465" s="74">
        <f t="shared" si="117"/>
        <v>0</v>
      </c>
      <c r="J465" s="74">
        <f t="shared" si="117"/>
        <v>0</v>
      </c>
      <c r="K465" s="75">
        <f t="shared" si="117"/>
        <v>0</v>
      </c>
      <c r="L465" s="43">
        <f t="shared" si="117"/>
        <v>0</v>
      </c>
      <c r="M465" s="43">
        <f t="shared" si="117"/>
        <v>0</v>
      </c>
      <c r="N465" s="43">
        <f t="shared" si="117"/>
        <v>0</v>
      </c>
      <c r="O465" s="43">
        <f t="shared" si="117"/>
        <v>0</v>
      </c>
      <c r="P465" s="43">
        <f t="shared" si="117"/>
        <v>0</v>
      </c>
      <c r="Q465" s="43">
        <f t="shared" si="117"/>
        <v>0</v>
      </c>
      <c r="R465" s="43">
        <f t="shared" si="117"/>
        <v>0</v>
      </c>
      <c r="S465" s="43">
        <f t="shared" si="117"/>
        <v>0</v>
      </c>
      <c r="T465" s="43">
        <f t="shared" si="117"/>
        <v>0</v>
      </c>
      <c r="U465" s="43">
        <f t="shared" si="117"/>
        <v>0</v>
      </c>
      <c r="V465" s="43">
        <f t="shared" si="117"/>
        <v>0</v>
      </c>
      <c r="W465" s="42">
        <f t="shared" si="117"/>
        <v>0</v>
      </c>
      <c r="Y465" s="403"/>
    </row>
    <row r="466" spans="2:25" s="80" customFormat="1" outlineLevel="1" x14ac:dyDescent="0.2">
      <c r="B466" s="35"/>
      <c r="C466" s="33"/>
      <c r="D466" s="33"/>
      <c r="E466" s="34"/>
      <c r="F466" s="36" t="s">
        <v>418</v>
      </c>
      <c r="G466" s="382"/>
      <c r="H466" s="383"/>
      <c r="I466" s="384"/>
      <c r="J466" s="384"/>
      <c r="K466" s="385"/>
      <c r="L466" s="386"/>
      <c r="M466" s="387"/>
      <c r="N466" s="384"/>
      <c r="O466" s="384"/>
      <c r="P466" s="384"/>
      <c r="Q466" s="384"/>
      <c r="R466" s="384"/>
      <c r="S466" s="384"/>
      <c r="T466" s="384"/>
      <c r="U466" s="384"/>
      <c r="V466" s="388"/>
      <c r="W466" s="379"/>
      <c r="Y466" s="406"/>
    </row>
    <row r="467" spans="2:25" s="80" customFormat="1" x14ac:dyDescent="0.2">
      <c r="B467" s="35"/>
      <c r="C467" s="33"/>
      <c r="D467" s="33" t="s">
        <v>168</v>
      </c>
      <c r="E467" s="34"/>
      <c r="F467" s="34"/>
      <c r="G467" s="77"/>
      <c r="H467" s="78"/>
      <c r="I467" s="74"/>
      <c r="J467" s="74"/>
      <c r="K467" s="75"/>
      <c r="L467" s="43"/>
      <c r="M467" s="43"/>
      <c r="N467" s="43"/>
      <c r="O467" s="43"/>
      <c r="P467" s="43"/>
      <c r="Q467" s="43"/>
      <c r="R467" s="43"/>
      <c r="S467" s="43"/>
      <c r="T467" s="43"/>
      <c r="U467" s="43"/>
      <c r="V467" s="43"/>
      <c r="W467" s="42"/>
      <c r="Y467" s="403"/>
    </row>
    <row r="468" spans="2:25" s="80" customFormat="1" x14ac:dyDescent="0.2">
      <c r="B468" s="35"/>
      <c r="C468" s="33"/>
      <c r="D468" s="33"/>
      <c r="E468" s="34" t="s">
        <v>169</v>
      </c>
      <c r="F468" s="34"/>
      <c r="G468" s="77">
        <f t="shared" ref="G468:W468" si="118">SUBTOTAL(9,G469:G470)</f>
        <v>0</v>
      </c>
      <c r="H468" s="78">
        <f t="shared" si="118"/>
        <v>0</v>
      </c>
      <c r="I468" s="74">
        <f t="shared" si="118"/>
        <v>0</v>
      </c>
      <c r="J468" s="74">
        <f t="shared" si="118"/>
        <v>0</v>
      </c>
      <c r="K468" s="75">
        <f t="shared" si="118"/>
        <v>0</v>
      </c>
      <c r="L468" s="43">
        <f t="shared" si="118"/>
        <v>0</v>
      </c>
      <c r="M468" s="43">
        <f t="shared" si="118"/>
        <v>0</v>
      </c>
      <c r="N468" s="43">
        <f t="shared" si="118"/>
        <v>0</v>
      </c>
      <c r="O468" s="43">
        <f t="shared" si="118"/>
        <v>0</v>
      </c>
      <c r="P468" s="43">
        <f t="shared" si="118"/>
        <v>0</v>
      </c>
      <c r="Q468" s="43">
        <f t="shared" si="118"/>
        <v>0</v>
      </c>
      <c r="R468" s="43">
        <f t="shared" si="118"/>
        <v>0</v>
      </c>
      <c r="S468" s="43">
        <f t="shared" si="118"/>
        <v>0</v>
      </c>
      <c r="T468" s="43">
        <f t="shared" si="118"/>
        <v>0</v>
      </c>
      <c r="U468" s="43">
        <f t="shared" si="118"/>
        <v>0</v>
      </c>
      <c r="V468" s="43">
        <f t="shared" si="118"/>
        <v>0</v>
      </c>
      <c r="W468" s="42">
        <f t="shared" si="118"/>
        <v>0</v>
      </c>
      <c r="Y468" s="403"/>
    </row>
    <row r="469" spans="2:25" s="80" customFormat="1" outlineLevel="1" x14ac:dyDescent="0.2">
      <c r="B469" s="35"/>
      <c r="C469" s="33"/>
      <c r="D469" s="33"/>
      <c r="E469" s="34"/>
      <c r="F469" s="37" t="s">
        <v>164</v>
      </c>
      <c r="G469" s="382"/>
      <c r="H469" s="383"/>
      <c r="I469" s="384"/>
      <c r="J469" s="384"/>
      <c r="K469" s="385"/>
      <c r="L469" s="386"/>
      <c r="M469" s="387"/>
      <c r="N469" s="384"/>
      <c r="O469" s="384"/>
      <c r="P469" s="384"/>
      <c r="Q469" s="384"/>
      <c r="R469" s="384"/>
      <c r="S469" s="384"/>
      <c r="T469" s="384"/>
      <c r="U469" s="384"/>
      <c r="V469" s="388"/>
      <c r="W469" s="379"/>
      <c r="Y469" s="406"/>
    </row>
    <row r="470" spans="2:25" s="80" customFormat="1" outlineLevel="1" x14ac:dyDescent="0.2">
      <c r="B470" s="35"/>
      <c r="C470" s="33"/>
      <c r="D470" s="33"/>
      <c r="E470" s="34"/>
      <c r="F470" s="37" t="s">
        <v>166</v>
      </c>
      <c r="G470" s="382"/>
      <c r="H470" s="383"/>
      <c r="I470" s="384"/>
      <c r="J470" s="384"/>
      <c r="K470" s="385"/>
      <c r="L470" s="386"/>
      <c r="M470" s="387"/>
      <c r="N470" s="384"/>
      <c r="O470" s="384"/>
      <c r="P470" s="384"/>
      <c r="Q470" s="384"/>
      <c r="R470" s="384"/>
      <c r="S470" s="384"/>
      <c r="T470" s="384"/>
      <c r="U470" s="384"/>
      <c r="V470" s="388"/>
      <c r="W470" s="379"/>
      <c r="Y470" s="406"/>
    </row>
    <row r="471" spans="2:25" s="80" customFormat="1" x14ac:dyDescent="0.2">
      <c r="B471" s="35"/>
      <c r="C471" s="33"/>
      <c r="D471" s="33"/>
      <c r="E471" s="34" t="s">
        <v>170</v>
      </c>
      <c r="F471" s="34"/>
      <c r="G471" s="77">
        <f t="shared" ref="G471:W471" si="119">SUBTOTAL(9,G472:G473)</f>
        <v>0</v>
      </c>
      <c r="H471" s="78">
        <f t="shared" si="119"/>
        <v>0</v>
      </c>
      <c r="I471" s="74">
        <f t="shared" si="119"/>
        <v>0</v>
      </c>
      <c r="J471" s="74">
        <f t="shared" si="119"/>
        <v>0</v>
      </c>
      <c r="K471" s="75">
        <f t="shared" si="119"/>
        <v>0</v>
      </c>
      <c r="L471" s="43">
        <f t="shared" si="119"/>
        <v>0</v>
      </c>
      <c r="M471" s="43">
        <f t="shared" si="119"/>
        <v>0</v>
      </c>
      <c r="N471" s="43">
        <f t="shared" si="119"/>
        <v>0</v>
      </c>
      <c r="O471" s="43">
        <f t="shared" si="119"/>
        <v>0</v>
      </c>
      <c r="P471" s="43">
        <f t="shared" si="119"/>
        <v>0</v>
      </c>
      <c r="Q471" s="43">
        <f t="shared" si="119"/>
        <v>0</v>
      </c>
      <c r="R471" s="43">
        <f t="shared" si="119"/>
        <v>0</v>
      </c>
      <c r="S471" s="43">
        <f t="shared" si="119"/>
        <v>0</v>
      </c>
      <c r="T471" s="43">
        <f t="shared" si="119"/>
        <v>0</v>
      </c>
      <c r="U471" s="43">
        <f t="shared" si="119"/>
        <v>0</v>
      </c>
      <c r="V471" s="43">
        <f t="shared" si="119"/>
        <v>0</v>
      </c>
      <c r="W471" s="42">
        <f t="shared" si="119"/>
        <v>0</v>
      </c>
      <c r="Y471" s="403"/>
    </row>
    <row r="472" spans="2:25" s="80" customFormat="1" outlineLevel="1" x14ac:dyDescent="0.2">
      <c r="B472" s="35"/>
      <c r="C472" s="33"/>
      <c r="D472" s="33"/>
      <c r="E472" s="34"/>
      <c r="F472" s="37" t="s">
        <v>165</v>
      </c>
      <c r="G472" s="382"/>
      <c r="H472" s="383"/>
      <c r="I472" s="384"/>
      <c r="J472" s="384"/>
      <c r="K472" s="385"/>
      <c r="L472" s="386"/>
      <c r="M472" s="387"/>
      <c r="N472" s="384"/>
      <c r="O472" s="384"/>
      <c r="P472" s="384"/>
      <c r="Q472" s="384"/>
      <c r="R472" s="384"/>
      <c r="S472" s="384"/>
      <c r="T472" s="384"/>
      <c r="U472" s="384"/>
      <c r="V472" s="388"/>
      <c r="W472" s="379"/>
      <c r="Y472" s="406"/>
    </row>
    <row r="473" spans="2:25" s="80" customFormat="1" outlineLevel="1" x14ac:dyDescent="0.2">
      <c r="B473" s="35"/>
      <c r="C473" s="33"/>
      <c r="D473" s="33"/>
      <c r="E473" s="34"/>
      <c r="F473" s="37" t="s">
        <v>167</v>
      </c>
      <c r="G473" s="382"/>
      <c r="H473" s="383"/>
      <c r="I473" s="384"/>
      <c r="J473" s="384"/>
      <c r="K473" s="385"/>
      <c r="L473" s="386"/>
      <c r="M473" s="387"/>
      <c r="N473" s="384"/>
      <c r="O473" s="384"/>
      <c r="P473" s="384"/>
      <c r="Q473" s="384"/>
      <c r="R473" s="384"/>
      <c r="S473" s="384"/>
      <c r="T473" s="384"/>
      <c r="U473" s="384"/>
      <c r="V473" s="388"/>
      <c r="W473" s="379"/>
      <c r="Y473" s="406"/>
    </row>
    <row r="474" spans="2:25" s="80" customFormat="1" x14ac:dyDescent="0.2">
      <c r="B474" s="35"/>
      <c r="C474" s="33"/>
      <c r="D474" s="33"/>
      <c r="E474" s="34" t="s">
        <v>419</v>
      </c>
      <c r="F474" s="34"/>
      <c r="G474" s="77">
        <f t="shared" ref="G474:W474" si="120">SUBTOTAL(9,G475:G475)</f>
        <v>0</v>
      </c>
      <c r="H474" s="78">
        <f t="shared" si="120"/>
        <v>0</v>
      </c>
      <c r="I474" s="74">
        <f t="shared" si="120"/>
        <v>0</v>
      </c>
      <c r="J474" s="74">
        <f t="shared" si="120"/>
        <v>0</v>
      </c>
      <c r="K474" s="75">
        <f t="shared" si="120"/>
        <v>0</v>
      </c>
      <c r="L474" s="43">
        <f t="shared" si="120"/>
        <v>0</v>
      </c>
      <c r="M474" s="43">
        <f t="shared" si="120"/>
        <v>0</v>
      </c>
      <c r="N474" s="43">
        <f t="shared" si="120"/>
        <v>0</v>
      </c>
      <c r="O474" s="43">
        <f t="shared" si="120"/>
        <v>0</v>
      </c>
      <c r="P474" s="43">
        <f t="shared" si="120"/>
        <v>0</v>
      </c>
      <c r="Q474" s="43">
        <f t="shared" si="120"/>
        <v>0</v>
      </c>
      <c r="R474" s="43">
        <f t="shared" si="120"/>
        <v>0</v>
      </c>
      <c r="S474" s="43">
        <f t="shared" si="120"/>
        <v>0</v>
      </c>
      <c r="T474" s="43">
        <f t="shared" si="120"/>
        <v>0</v>
      </c>
      <c r="U474" s="43">
        <f t="shared" si="120"/>
        <v>0</v>
      </c>
      <c r="V474" s="43">
        <f t="shared" si="120"/>
        <v>0</v>
      </c>
      <c r="W474" s="42">
        <f t="shared" si="120"/>
        <v>0</v>
      </c>
      <c r="Y474" s="403"/>
    </row>
    <row r="475" spans="2:25" s="80" customFormat="1" outlineLevel="1" x14ac:dyDescent="0.2">
      <c r="B475" s="35"/>
      <c r="C475" s="33"/>
      <c r="D475" s="33"/>
      <c r="E475" s="34"/>
      <c r="F475" s="36" t="s">
        <v>419</v>
      </c>
      <c r="G475" s="382"/>
      <c r="H475" s="383"/>
      <c r="I475" s="384"/>
      <c r="J475" s="384"/>
      <c r="K475" s="385"/>
      <c r="L475" s="386"/>
      <c r="M475" s="387"/>
      <c r="N475" s="384"/>
      <c r="O475" s="384"/>
      <c r="P475" s="384"/>
      <c r="Q475" s="384"/>
      <c r="R475" s="384"/>
      <c r="S475" s="384"/>
      <c r="T475" s="384"/>
      <c r="U475" s="384"/>
      <c r="V475" s="388"/>
      <c r="W475" s="379"/>
      <c r="Y475" s="406"/>
    </row>
    <row r="476" spans="2:25" s="80" customFormat="1" x14ac:dyDescent="0.2">
      <c r="B476" s="35"/>
      <c r="C476" s="33"/>
      <c r="D476" s="33" t="s">
        <v>62</v>
      </c>
      <c r="E476" s="34"/>
      <c r="F476" s="34"/>
      <c r="G476" s="77">
        <f>SUBTOTAL(9,G477:G479)</f>
        <v>0</v>
      </c>
      <c r="H476" s="78">
        <f t="shared" ref="H476:W476" si="121">SUBTOTAL(9,H477:H479)</f>
        <v>0</v>
      </c>
      <c r="I476" s="74">
        <f t="shared" si="121"/>
        <v>0</v>
      </c>
      <c r="J476" s="74">
        <f t="shared" si="121"/>
        <v>0</v>
      </c>
      <c r="K476" s="75">
        <f t="shared" si="121"/>
        <v>0</v>
      </c>
      <c r="L476" s="43">
        <f t="shared" si="121"/>
        <v>0</v>
      </c>
      <c r="M476" s="43">
        <f t="shared" si="121"/>
        <v>0</v>
      </c>
      <c r="N476" s="43">
        <f t="shared" si="121"/>
        <v>0</v>
      </c>
      <c r="O476" s="43">
        <f t="shared" si="121"/>
        <v>0</v>
      </c>
      <c r="P476" s="43">
        <f t="shared" si="121"/>
        <v>0</v>
      </c>
      <c r="Q476" s="43">
        <f t="shared" si="121"/>
        <v>0</v>
      </c>
      <c r="R476" s="43">
        <f t="shared" si="121"/>
        <v>0</v>
      </c>
      <c r="S476" s="43">
        <f t="shared" si="121"/>
        <v>0</v>
      </c>
      <c r="T476" s="43">
        <f t="shared" si="121"/>
        <v>0</v>
      </c>
      <c r="U476" s="43">
        <f t="shared" si="121"/>
        <v>0</v>
      </c>
      <c r="V476" s="43">
        <f t="shared" si="121"/>
        <v>0</v>
      </c>
      <c r="W476" s="42">
        <f t="shared" si="121"/>
        <v>0</v>
      </c>
      <c r="Y476" s="403"/>
    </row>
    <row r="477" spans="2:25" s="80" customFormat="1" outlineLevel="1" x14ac:dyDescent="0.2">
      <c r="B477" s="35"/>
      <c r="C477" s="33"/>
      <c r="D477" s="33"/>
      <c r="E477" s="34"/>
      <c r="F477" s="37" t="s">
        <v>172</v>
      </c>
      <c r="G477" s="382"/>
      <c r="H477" s="383"/>
      <c r="I477" s="384"/>
      <c r="J477" s="384"/>
      <c r="K477" s="385"/>
      <c r="L477" s="386"/>
      <c r="M477" s="387"/>
      <c r="N477" s="384"/>
      <c r="O477" s="384"/>
      <c r="P477" s="384"/>
      <c r="Q477" s="384"/>
      <c r="R477" s="384"/>
      <c r="S477" s="384"/>
      <c r="T477" s="384"/>
      <c r="U477" s="384"/>
      <c r="V477" s="388"/>
      <c r="W477" s="379"/>
      <c r="Y477" s="406"/>
    </row>
    <row r="478" spans="2:25" s="80" customFormat="1" outlineLevel="1" x14ac:dyDescent="0.2">
      <c r="B478" s="35"/>
      <c r="C478" s="33"/>
      <c r="D478" s="33"/>
      <c r="E478" s="34"/>
      <c r="F478" s="37" t="s">
        <v>173</v>
      </c>
      <c r="G478" s="382"/>
      <c r="H478" s="383"/>
      <c r="I478" s="384"/>
      <c r="J478" s="384"/>
      <c r="K478" s="385"/>
      <c r="L478" s="386"/>
      <c r="M478" s="387"/>
      <c r="N478" s="384"/>
      <c r="O478" s="384"/>
      <c r="P478" s="384"/>
      <c r="Q478" s="384"/>
      <c r="R478" s="384"/>
      <c r="S478" s="384"/>
      <c r="T478" s="384"/>
      <c r="U478" s="384"/>
      <c r="V478" s="388"/>
      <c r="W478" s="379"/>
      <c r="Y478" s="406"/>
    </row>
    <row r="479" spans="2:25" s="80" customFormat="1" outlineLevel="1" x14ac:dyDescent="0.2">
      <c r="B479" s="35"/>
      <c r="C479" s="33"/>
      <c r="D479" s="33"/>
      <c r="E479" s="34"/>
      <c r="F479" s="37" t="s">
        <v>171</v>
      </c>
      <c r="G479" s="382"/>
      <c r="H479" s="383"/>
      <c r="I479" s="384"/>
      <c r="J479" s="384"/>
      <c r="K479" s="385"/>
      <c r="L479" s="386"/>
      <c r="M479" s="387"/>
      <c r="N479" s="384"/>
      <c r="O479" s="384"/>
      <c r="P479" s="384"/>
      <c r="Q479" s="384"/>
      <c r="R479" s="384"/>
      <c r="S479" s="384"/>
      <c r="T479" s="384"/>
      <c r="U479" s="384"/>
      <c r="V479" s="388"/>
      <c r="W479" s="379"/>
      <c r="Y479" s="406"/>
    </row>
    <row r="480" spans="2:25" s="80" customFormat="1" x14ac:dyDescent="0.2">
      <c r="B480" s="35"/>
      <c r="C480" s="72"/>
      <c r="D480" s="33" t="s">
        <v>174</v>
      </c>
      <c r="E480" s="34"/>
      <c r="F480" s="34"/>
      <c r="G480" s="77">
        <f>SUBTOTAL(9,G481:G482)</f>
        <v>0</v>
      </c>
      <c r="H480" s="78"/>
      <c r="I480" s="74"/>
      <c r="J480" s="74"/>
      <c r="K480" s="75"/>
      <c r="L480" s="58"/>
      <c r="M480" s="43"/>
      <c r="N480" s="43"/>
      <c r="O480" s="43"/>
      <c r="P480" s="43"/>
      <c r="Q480" s="43"/>
      <c r="R480" s="43"/>
      <c r="S480" s="43"/>
      <c r="T480" s="43"/>
      <c r="U480" s="43"/>
      <c r="V480" s="46"/>
      <c r="W480" s="46"/>
      <c r="Y480" s="403"/>
    </row>
    <row r="481" spans="2:25" s="80" customFormat="1" outlineLevel="1" x14ac:dyDescent="0.2">
      <c r="B481" s="35"/>
      <c r="C481" s="33"/>
      <c r="D481" s="33"/>
      <c r="E481" s="34"/>
      <c r="F481" s="37" t="s">
        <v>175</v>
      </c>
      <c r="G481" s="382"/>
      <c r="H481" s="78"/>
      <c r="I481" s="74"/>
      <c r="J481" s="74"/>
      <c r="K481" s="75"/>
      <c r="L481" s="58"/>
      <c r="M481" s="43"/>
      <c r="N481" s="43"/>
      <c r="O481" s="43"/>
      <c r="P481" s="43"/>
      <c r="Q481" s="43"/>
      <c r="R481" s="43"/>
      <c r="S481" s="43"/>
      <c r="T481" s="43"/>
      <c r="U481" s="43"/>
      <c r="V481" s="46"/>
      <c r="W481" s="46"/>
      <c r="Y481" s="406"/>
    </row>
    <row r="482" spans="2:25" s="80" customFormat="1" outlineLevel="1" x14ac:dyDescent="0.2">
      <c r="B482" s="35"/>
      <c r="C482" s="33"/>
      <c r="D482" s="33"/>
      <c r="E482" s="34"/>
      <c r="F482" s="37" t="s">
        <v>176</v>
      </c>
      <c r="G482" s="382"/>
      <c r="H482" s="78"/>
      <c r="I482" s="74"/>
      <c r="J482" s="74"/>
      <c r="K482" s="75"/>
      <c r="L482" s="58"/>
      <c r="M482" s="43"/>
      <c r="N482" s="43"/>
      <c r="O482" s="43"/>
      <c r="P482" s="43"/>
      <c r="Q482" s="43"/>
      <c r="R482" s="43"/>
      <c r="S482" s="43"/>
      <c r="T482" s="43"/>
      <c r="U482" s="43"/>
      <c r="V482" s="46"/>
      <c r="W482" s="46"/>
      <c r="Y482" s="406"/>
    </row>
    <row r="483" spans="2:25" s="80" customFormat="1" outlineLevel="1" x14ac:dyDescent="0.2">
      <c r="B483" s="35"/>
      <c r="C483" s="34"/>
      <c r="D483" s="33"/>
      <c r="E483" s="72"/>
      <c r="F483" s="34"/>
      <c r="G483" s="476"/>
      <c r="H483" s="78"/>
      <c r="I483" s="74"/>
      <c r="J483" s="74"/>
      <c r="K483" s="75"/>
      <c r="L483" s="43"/>
      <c r="M483" s="43"/>
      <c r="N483" s="43"/>
      <c r="O483" s="43"/>
      <c r="P483" s="43"/>
      <c r="Q483" s="43"/>
      <c r="R483" s="43"/>
      <c r="S483" s="43"/>
      <c r="T483" s="43"/>
      <c r="U483" s="43"/>
      <c r="V483" s="43"/>
      <c r="W483" s="42"/>
      <c r="Y483" s="405"/>
    </row>
    <row r="484" spans="2:25" s="80" customFormat="1" outlineLevel="1" x14ac:dyDescent="0.2">
      <c r="B484" s="35"/>
      <c r="C484" s="33" t="s">
        <v>395</v>
      </c>
      <c r="D484" s="33"/>
      <c r="E484" s="72"/>
      <c r="F484" s="34"/>
      <c r="G484" s="476"/>
      <c r="H484" s="78"/>
      <c r="I484" s="74"/>
      <c r="J484" s="74"/>
      <c r="K484" s="75"/>
      <c r="L484" s="43"/>
      <c r="M484" s="43"/>
      <c r="N484" s="43"/>
      <c r="O484" s="43"/>
      <c r="P484" s="43"/>
      <c r="Q484" s="43"/>
      <c r="R484" s="43"/>
      <c r="S484" s="43"/>
      <c r="T484" s="43"/>
      <c r="U484" s="43"/>
      <c r="V484" s="43"/>
      <c r="W484" s="42"/>
      <c r="Y484" s="405"/>
    </row>
    <row r="485" spans="2:25" s="80" customFormat="1" outlineLevel="1" x14ac:dyDescent="0.2">
      <c r="B485" s="35"/>
      <c r="C485" s="34"/>
      <c r="D485" s="33"/>
      <c r="E485" s="72"/>
      <c r="F485" s="475" t="s">
        <v>390</v>
      </c>
      <c r="G485" s="379"/>
      <c r="H485" s="383"/>
      <c r="I485" s="384"/>
      <c r="J485" s="384"/>
      <c r="K485" s="385"/>
      <c r="L485" s="386"/>
      <c r="M485" s="387"/>
      <c r="N485" s="384"/>
      <c r="O485" s="384"/>
      <c r="P485" s="384"/>
      <c r="Q485" s="384"/>
      <c r="R485" s="384"/>
      <c r="S485" s="384"/>
      <c r="T485" s="384"/>
      <c r="U485" s="384"/>
      <c r="V485" s="388"/>
      <c r="W485" s="379"/>
      <c r="Y485" s="404"/>
    </row>
    <row r="486" spans="2:25" s="80" customFormat="1" outlineLevel="1" x14ac:dyDescent="0.2">
      <c r="B486" s="35"/>
      <c r="C486" s="34"/>
      <c r="D486" s="33"/>
      <c r="E486" s="72"/>
      <c r="F486" s="475" t="s">
        <v>391</v>
      </c>
      <c r="G486" s="379"/>
      <c r="H486" s="383"/>
      <c r="I486" s="384"/>
      <c r="J486" s="384"/>
      <c r="K486" s="385"/>
      <c r="L486" s="386"/>
      <c r="M486" s="387"/>
      <c r="N486" s="384"/>
      <c r="O486" s="384"/>
      <c r="P486" s="384"/>
      <c r="Q486" s="384"/>
      <c r="R486" s="384"/>
      <c r="S486" s="384"/>
      <c r="T486" s="384"/>
      <c r="U486" s="384"/>
      <c r="V486" s="388"/>
      <c r="W486" s="379"/>
      <c r="Y486" s="404"/>
    </row>
    <row r="487" spans="2:25" s="80" customFormat="1" outlineLevel="1" x14ac:dyDescent="0.2">
      <c r="B487" s="35"/>
      <c r="C487" s="34"/>
      <c r="D487" s="33"/>
      <c r="E487" s="72"/>
      <c r="F487" s="475" t="s">
        <v>392</v>
      </c>
      <c r="G487" s="379"/>
      <c r="H487" s="383"/>
      <c r="I487" s="384"/>
      <c r="J487" s="384"/>
      <c r="K487" s="385"/>
      <c r="L487" s="386"/>
      <c r="M487" s="387"/>
      <c r="N487" s="384"/>
      <c r="O487" s="384"/>
      <c r="P487" s="384"/>
      <c r="Q487" s="384"/>
      <c r="R487" s="384"/>
      <c r="S487" s="384"/>
      <c r="T487" s="384"/>
      <c r="U487" s="384"/>
      <c r="V487" s="388"/>
      <c r="W487" s="379"/>
      <c r="Y487" s="404"/>
    </row>
    <row r="488" spans="2:25" s="80" customFormat="1" x14ac:dyDescent="0.2">
      <c r="B488" s="35"/>
      <c r="C488" s="33"/>
      <c r="D488" s="33"/>
      <c r="E488" s="34"/>
      <c r="F488" s="34"/>
      <c r="G488" s="77"/>
      <c r="H488" s="74"/>
      <c r="I488" s="74"/>
      <c r="J488" s="74"/>
      <c r="K488" s="75"/>
      <c r="L488" s="58"/>
      <c r="M488" s="43"/>
      <c r="N488" s="43"/>
      <c r="O488" s="43"/>
      <c r="P488" s="43"/>
      <c r="Q488" s="43"/>
      <c r="R488" s="43"/>
      <c r="S488" s="43"/>
      <c r="T488" s="43"/>
      <c r="U488" s="43"/>
      <c r="V488" s="46"/>
      <c r="W488" s="46"/>
      <c r="Y488" s="403"/>
    </row>
    <row r="489" spans="2:25" s="158" customFormat="1" ht="16.5" thickBot="1" x14ac:dyDescent="0.25">
      <c r="B489" s="87" t="s">
        <v>268</v>
      </c>
      <c r="C489" s="88"/>
      <c r="D489" s="88"/>
      <c r="E489" s="88"/>
      <c r="F489" s="88"/>
      <c r="G489" s="89">
        <f t="shared" ref="G489:W489" si="122">SUBTOTAL(9,G312:G488)</f>
        <v>0</v>
      </c>
      <c r="H489" s="90">
        <f t="shared" si="122"/>
        <v>0</v>
      </c>
      <c r="I489" s="90">
        <f t="shared" si="122"/>
        <v>0</v>
      </c>
      <c r="J489" s="90">
        <f t="shared" si="122"/>
        <v>0</v>
      </c>
      <c r="K489" s="502">
        <f t="shared" si="122"/>
        <v>0</v>
      </c>
      <c r="L489" s="91">
        <f t="shared" si="122"/>
        <v>0</v>
      </c>
      <c r="M489" s="92">
        <f t="shared" si="122"/>
        <v>0</v>
      </c>
      <c r="N489" s="92">
        <f t="shared" si="122"/>
        <v>0</v>
      </c>
      <c r="O489" s="92">
        <f t="shared" si="122"/>
        <v>0</v>
      </c>
      <c r="P489" s="92">
        <f t="shared" si="122"/>
        <v>0</v>
      </c>
      <c r="Q489" s="92">
        <f t="shared" si="122"/>
        <v>0</v>
      </c>
      <c r="R489" s="92">
        <f t="shared" si="122"/>
        <v>0</v>
      </c>
      <c r="S489" s="92">
        <f t="shared" si="122"/>
        <v>0</v>
      </c>
      <c r="T489" s="92">
        <f t="shared" si="122"/>
        <v>0</v>
      </c>
      <c r="U489" s="92">
        <f t="shared" si="122"/>
        <v>0</v>
      </c>
      <c r="V489" s="93">
        <f t="shared" si="122"/>
        <v>0</v>
      </c>
      <c r="W489" s="93">
        <f t="shared" si="122"/>
        <v>0</v>
      </c>
      <c r="Y489" s="412"/>
    </row>
    <row r="490" spans="2:25" s="80" customFormat="1" ht="13.5" thickBot="1" x14ac:dyDescent="0.25">
      <c r="B490" s="2"/>
      <c r="C490" s="2"/>
      <c r="D490" s="2"/>
      <c r="E490" s="2"/>
      <c r="F490" s="2"/>
      <c r="G490" s="163"/>
      <c r="H490" s="163"/>
      <c r="I490" s="163"/>
      <c r="J490" s="163"/>
      <c r="K490" s="163"/>
      <c r="L490" s="163"/>
      <c r="M490" s="163"/>
      <c r="N490" s="163"/>
      <c r="O490" s="163"/>
      <c r="P490" s="163"/>
      <c r="Q490" s="163"/>
      <c r="R490" s="163"/>
      <c r="S490" s="163"/>
      <c r="T490" s="163"/>
      <c r="U490" s="163"/>
      <c r="V490" s="163"/>
      <c r="W490" s="163"/>
      <c r="Y490" s="415"/>
    </row>
    <row r="491" spans="2:25" s="137" customFormat="1" ht="15.75" x14ac:dyDescent="0.2">
      <c r="B491" s="367" t="s">
        <v>386</v>
      </c>
      <c r="C491" s="141"/>
      <c r="D491" s="141"/>
      <c r="E491" s="141"/>
      <c r="F491" s="432"/>
      <c r="G491" s="435"/>
      <c r="H491" s="96"/>
      <c r="I491" s="96"/>
      <c r="J491" s="96"/>
      <c r="K491" s="99"/>
      <c r="L491" s="96"/>
      <c r="M491" s="98"/>
      <c r="N491" s="96"/>
      <c r="O491" s="96"/>
      <c r="P491" s="96"/>
      <c r="Q491" s="96"/>
      <c r="R491" s="96"/>
      <c r="S491" s="96"/>
      <c r="T491" s="96"/>
      <c r="U491" s="96"/>
      <c r="V491" s="96"/>
      <c r="W491" s="95"/>
      <c r="Y491" s="95"/>
    </row>
    <row r="492" spans="2:25" s="137" customFormat="1" ht="12.75" customHeight="1" x14ac:dyDescent="0.2">
      <c r="B492" s="534"/>
      <c r="C492" s="535" t="s">
        <v>330</v>
      </c>
      <c r="D492" s="253"/>
      <c r="E492" s="253"/>
      <c r="F492" s="541"/>
      <c r="G492" s="78">
        <f>SUBTOTAL(9,G493:G494)</f>
        <v>0</v>
      </c>
      <c r="H492" s="58">
        <f t="shared" ref="H492:W492" si="123">SUBTOTAL(9,H493:H494)</f>
        <v>0</v>
      </c>
      <c r="I492" s="43">
        <f t="shared" si="123"/>
        <v>0</v>
      </c>
      <c r="J492" s="43">
        <f t="shared" si="123"/>
        <v>0</v>
      </c>
      <c r="K492" s="46">
        <f t="shared" si="123"/>
        <v>0</v>
      </c>
      <c r="L492" s="58">
        <f t="shared" si="123"/>
        <v>0</v>
      </c>
      <c r="M492" s="45">
        <f t="shared" si="123"/>
        <v>0</v>
      </c>
      <c r="N492" s="43">
        <f t="shared" si="123"/>
        <v>0</v>
      </c>
      <c r="O492" s="43">
        <f t="shared" si="123"/>
        <v>0</v>
      </c>
      <c r="P492" s="43">
        <f t="shared" si="123"/>
        <v>0</v>
      </c>
      <c r="Q492" s="43">
        <f t="shared" si="123"/>
        <v>0</v>
      </c>
      <c r="R492" s="43">
        <f t="shared" si="123"/>
        <v>0</v>
      </c>
      <c r="S492" s="43">
        <f t="shared" si="123"/>
        <v>0</v>
      </c>
      <c r="T492" s="43">
        <f t="shared" si="123"/>
        <v>0</v>
      </c>
      <c r="U492" s="43">
        <f t="shared" si="123"/>
        <v>0</v>
      </c>
      <c r="V492" s="43">
        <f t="shared" si="123"/>
        <v>0</v>
      </c>
      <c r="W492" s="42">
        <f t="shared" si="123"/>
        <v>0</v>
      </c>
      <c r="Y492" s="464"/>
    </row>
    <row r="493" spans="2:25" s="137" customFormat="1" ht="12.75" customHeight="1" x14ac:dyDescent="0.2">
      <c r="B493" s="252"/>
      <c r="C493" s="253"/>
      <c r="D493" s="253"/>
      <c r="E493" s="253"/>
      <c r="F493" s="544" t="s">
        <v>331</v>
      </c>
      <c r="G493" s="437"/>
      <c r="H493" s="438"/>
      <c r="I493" s="439"/>
      <c r="J493" s="439"/>
      <c r="K493" s="440"/>
      <c r="L493" s="441"/>
      <c r="M493" s="442"/>
      <c r="N493" s="443"/>
      <c r="O493" s="443"/>
      <c r="P493" s="443"/>
      <c r="Q493" s="443"/>
      <c r="R493" s="443"/>
      <c r="S493" s="443"/>
      <c r="T493" s="443"/>
      <c r="U493" s="443"/>
      <c r="V493" s="444"/>
      <c r="W493" s="445"/>
      <c r="X493" s="80"/>
      <c r="Y493" s="404"/>
    </row>
    <row r="494" spans="2:25" s="137" customFormat="1" ht="12.75" customHeight="1" x14ac:dyDescent="0.2">
      <c r="B494" s="252"/>
      <c r="C494" s="253"/>
      <c r="D494" s="253"/>
      <c r="E494" s="253"/>
      <c r="F494" s="544" t="s">
        <v>332</v>
      </c>
      <c r="G494" s="437"/>
      <c r="H494" s="438"/>
      <c r="I494" s="439"/>
      <c r="J494" s="439"/>
      <c r="K494" s="440"/>
      <c r="L494" s="441"/>
      <c r="M494" s="442"/>
      <c r="N494" s="443"/>
      <c r="O494" s="443"/>
      <c r="P494" s="443"/>
      <c r="Q494" s="443"/>
      <c r="R494" s="443"/>
      <c r="S494" s="443"/>
      <c r="T494" s="443"/>
      <c r="U494" s="443"/>
      <c r="V494" s="444"/>
      <c r="W494" s="445"/>
      <c r="X494" s="80"/>
      <c r="Y494" s="404"/>
    </row>
    <row r="495" spans="2:25" s="137" customFormat="1" ht="12.75" customHeight="1" x14ac:dyDescent="0.2">
      <c r="B495" s="252"/>
      <c r="C495" s="253"/>
      <c r="D495" s="253"/>
      <c r="E495" s="253"/>
      <c r="F495" s="532"/>
      <c r="G495" s="77"/>
      <c r="H495" s="74"/>
      <c r="I495" s="74"/>
      <c r="J495" s="74"/>
      <c r="K495" s="75"/>
      <c r="L495" s="43"/>
      <c r="M495" s="43"/>
      <c r="N495" s="43"/>
      <c r="O495" s="43"/>
      <c r="P495" s="43"/>
      <c r="Q495" s="43"/>
      <c r="R495" s="43"/>
      <c r="S495" s="43"/>
      <c r="T495" s="43"/>
      <c r="U495" s="43"/>
      <c r="V495" s="43"/>
      <c r="W495" s="42"/>
      <c r="X495" s="80"/>
      <c r="Y495" s="405"/>
    </row>
    <row r="496" spans="2:25" s="137" customFormat="1" ht="15" x14ac:dyDescent="0.2">
      <c r="B496" s="531"/>
      <c r="C496" s="536" t="s">
        <v>334</v>
      </c>
      <c r="D496" s="33"/>
      <c r="E496" s="72"/>
      <c r="F496" s="532"/>
      <c r="G496" s="428"/>
      <c r="H496" s="452"/>
      <c r="I496" s="429"/>
      <c r="J496" s="429"/>
      <c r="K496" s="434"/>
      <c r="L496" s="452"/>
      <c r="M496" s="430"/>
      <c r="N496" s="429"/>
      <c r="O496" s="429"/>
      <c r="P496" s="429"/>
      <c r="Q496" s="429"/>
      <c r="R496" s="429"/>
      <c r="S496" s="429"/>
      <c r="T496" s="429"/>
      <c r="U496" s="429"/>
      <c r="V496" s="429"/>
      <c r="W496" s="462"/>
      <c r="Y496" s="464"/>
    </row>
    <row r="497" spans="2:25" s="137" customFormat="1" ht="12.75" customHeight="1" x14ac:dyDescent="0.2">
      <c r="B497" s="252"/>
      <c r="C497" s="253"/>
      <c r="D497" s="33" t="s">
        <v>12</v>
      </c>
      <c r="E497" s="72"/>
      <c r="F497" s="532"/>
      <c r="G497" s="74">
        <f>SUBTOTAL(9,G498:G501)</f>
        <v>0</v>
      </c>
      <c r="H497" s="58">
        <f t="shared" ref="H497:W497" si="124">SUBTOTAL(9,H498:H501)</f>
        <v>0</v>
      </c>
      <c r="I497" s="43">
        <f t="shared" si="124"/>
        <v>0</v>
      </c>
      <c r="J497" s="43">
        <f t="shared" si="124"/>
        <v>0</v>
      </c>
      <c r="K497" s="46">
        <f t="shared" si="124"/>
        <v>0</v>
      </c>
      <c r="L497" s="58">
        <f t="shared" si="124"/>
        <v>0</v>
      </c>
      <c r="M497" s="45">
        <f t="shared" si="124"/>
        <v>0</v>
      </c>
      <c r="N497" s="43">
        <f t="shared" si="124"/>
        <v>0</v>
      </c>
      <c r="O497" s="43">
        <f t="shared" si="124"/>
        <v>0</v>
      </c>
      <c r="P497" s="43">
        <f t="shared" si="124"/>
        <v>0</v>
      </c>
      <c r="Q497" s="43">
        <f t="shared" si="124"/>
        <v>0</v>
      </c>
      <c r="R497" s="43">
        <f t="shared" si="124"/>
        <v>0</v>
      </c>
      <c r="S497" s="43">
        <f t="shared" si="124"/>
        <v>0</v>
      </c>
      <c r="T497" s="43">
        <f t="shared" si="124"/>
        <v>0</v>
      </c>
      <c r="U497" s="43">
        <f t="shared" si="124"/>
        <v>0</v>
      </c>
      <c r="V497" s="43">
        <f t="shared" si="124"/>
        <v>0</v>
      </c>
      <c r="W497" s="42">
        <f t="shared" si="124"/>
        <v>0</v>
      </c>
      <c r="Y497" s="464"/>
    </row>
    <row r="498" spans="2:25" s="137" customFormat="1" ht="12.75" customHeight="1" outlineLevel="1" x14ac:dyDescent="0.2">
      <c r="B498" s="252"/>
      <c r="C498" s="253"/>
      <c r="D498" s="33"/>
      <c r="E498" s="34"/>
      <c r="F498" s="544" t="s">
        <v>335</v>
      </c>
      <c r="G498" s="450"/>
      <c r="H498" s="451"/>
      <c r="I498" s="439"/>
      <c r="J498" s="439"/>
      <c r="K498" s="440"/>
      <c r="L498" s="453"/>
      <c r="M498" s="442"/>
      <c r="N498" s="443"/>
      <c r="O498" s="443"/>
      <c r="P498" s="443"/>
      <c r="Q498" s="443"/>
      <c r="R498" s="443"/>
      <c r="S498" s="443"/>
      <c r="T498" s="443"/>
      <c r="U498" s="443"/>
      <c r="V498" s="444"/>
      <c r="W498" s="445"/>
      <c r="X498" s="80"/>
      <c r="Y498" s="404"/>
    </row>
    <row r="499" spans="2:25" s="137" customFormat="1" ht="12.75" customHeight="1" outlineLevel="1" x14ac:dyDescent="0.2">
      <c r="B499" s="252"/>
      <c r="C499" s="253"/>
      <c r="D499" s="33"/>
      <c r="E499" s="34"/>
      <c r="F499" s="544" t="s">
        <v>336</v>
      </c>
      <c r="G499" s="450"/>
      <c r="H499" s="451"/>
      <c r="I499" s="439"/>
      <c r="J499" s="439"/>
      <c r="K499" s="440"/>
      <c r="L499" s="453"/>
      <c r="M499" s="442"/>
      <c r="N499" s="443"/>
      <c r="O499" s="443"/>
      <c r="P499" s="443"/>
      <c r="Q499" s="443"/>
      <c r="R499" s="443"/>
      <c r="S499" s="443"/>
      <c r="T499" s="443"/>
      <c r="U499" s="443"/>
      <c r="V499" s="444"/>
      <c r="W499" s="445"/>
      <c r="X499" s="80"/>
      <c r="Y499" s="404"/>
    </row>
    <row r="500" spans="2:25" s="137" customFormat="1" ht="12.75" customHeight="1" outlineLevel="1" x14ac:dyDescent="0.2">
      <c r="B500" s="252"/>
      <c r="C500" s="253"/>
      <c r="D500" s="33"/>
      <c r="E500" s="34"/>
      <c r="F500" s="544" t="s">
        <v>337</v>
      </c>
      <c r="G500" s="450"/>
      <c r="H500" s="451"/>
      <c r="I500" s="439"/>
      <c r="J500" s="439"/>
      <c r="K500" s="440"/>
      <c r="L500" s="453"/>
      <c r="M500" s="442"/>
      <c r="N500" s="443"/>
      <c r="O500" s="443"/>
      <c r="P500" s="443"/>
      <c r="Q500" s="443"/>
      <c r="R500" s="443"/>
      <c r="S500" s="443"/>
      <c r="T500" s="443"/>
      <c r="U500" s="443"/>
      <c r="V500" s="444"/>
      <c r="W500" s="445"/>
      <c r="X500" s="80"/>
      <c r="Y500" s="404"/>
    </row>
    <row r="501" spans="2:25" s="137" customFormat="1" ht="12.75" customHeight="1" outlineLevel="1" x14ac:dyDescent="0.2">
      <c r="B501" s="252"/>
      <c r="C501" s="253"/>
      <c r="D501" s="33"/>
      <c r="E501" s="34"/>
      <c r="F501" s="544" t="s">
        <v>338</v>
      </c>
      <c r="G501" s="449"/>
      <c r="H501" s="451"/>
      <c r="I501" s="439"/>
      <c r="J501" s="439"/>
      <c r="K501" s="440"/>
      <c r="L501" s="453"/>
      <c r="M501" s="442"/>
      <c r="N501" s="443"/>
      <c r="O501" s="443"/>
      <c r="P501" s="443"/>
      <c r="Q501" s="443"/>
      <c r="R501" s="443"/>
      <c r="S501" s="443"/>
      <c r="T501" s="443"/>
      <c r="U501" s="443"/>
      <c r="V501" s="444"/>
      <c r="W501" s="445"/>
      <c r="X501" s="80"/>
      <c r="Y501" s="404"/>
    </row>
    <row r="502" spans="2:25" s="137" customFormat="1" ht="12.75" customHeight="1" x14ac:dyDescent="0.2">
      <c r="B502" s="252"/>
      <c r="C502" s="253"/>
      <c r="D502" s="33" t="s">
        <v>24</v>
      </c>
      <c r="E502" s="72"/>
      <c r="F502" s="532"/>
      <c r="G502" s="78">
        <f>SUBTOTAL(9,G503:G506)</f>
        <v>0</v>
      </c>
      <c r="H502" s="58">
        <f t="shared" ref="H502:W502" si="125">SUBTOTAL(9,H503:H506)</f>
        <v>0</v>
      </c>
      <c r="I502" s="43">
        <f t="shared" si="125"/>
        <v>0</v>
      </c>
      <c r="J502" s="43">
        <f t="shared" si="125"/>
        <v>0</v>
      </c>
      <c r="K502" s="46">
        <f t="shared" si="125"/>
        <v>0</v>
      </c>
      <c r="L502" s="58">
        <f t="shared" si="125"/>
        <v>0</v>
      </c>
      <c r="M502" s="45">
        <f t="shared" si="125"/>
        <v>0</v>
      </c>
      <c r="N502" s="43">
        <f t="shared" si="125"/>
        <v>0</v>
      </c>
      <c r="O502" s="43">
        <f t="shared" si="125"/>
        <v>0</v>
      </c>
      <c r="P502" s="43">
        <f t="shared" si="125"/>
        <v>0</v>
      </c>
      <c r="Q502" s="43">
        <f t="shared" si="125"/>
        <v>0</v>
      </c>
      <c r="R502" s="43">
        <f t="shared" si="125"/>
        <v>0</v>
      </c>
      <c r="S502" s="43">
        <f t="shared" si="125"/>
        <v>0</v>
      </c>
      <c r="T502" s="43">
        <f t="shared" si="125"/>
        <v>0</v>
      </c>
      <c r="U502" s="43">
        <f t="shared" si="125"/>
        <v>0</v>
      </c>
      <c r="V502" s="43">
        <f t="shared" si="125"/>
        <v>0</v>
      </c>
      <c r="W502" s="42">
        <f t="shared" si="125"/>
        <v>0</v>
      </c>
      <c r="Y502" s="464"/>
    </row>
    <row r="503" spans="2:25" s="137" customFormat="1" ht="12.75" customHeight="1" outlineLevel="1" x14ac:dyDescent="0.2">
      <c r="B503" s="252"/>
      <c r="C503" s="253"/>
      <c r="D503" s="33"/>
      <c r="E503" s="72"/>
      <c r="F503" s="544" t="s">
        <v>335</v>
      </c>
      <c r="G503" s="450"/>
      <c r="H503" s="451"/>
      <c r="I503" s="439"/>
      <c r="J503" s="439"/>
      <c r="K503" s="440"/>
      <c r="L503" s="453"/>
      <c r="M503" s="442"/>
      <c r="N503" s="443"/>
      <c r="O503" s="443"/>
      <c r="P503" s="443"/>
      <c r="Q503" s="443"/>
      <c r="R503" s="443"/>
      <c r="S503" s="443"/>
      <c r="T503" s="443"/>
      <c r="U503" s="443"/>
      <c r="V503" s="444"/>
      <c r="W503" s="445"/>
      <c r="X503" s="80"/>
      <c r="Y503" s="404"/>
    </row>
    <row r="504" spans="2:25" s="137" customFormat="1" ht="12.75" customHeight="1" outlineLevel="1" x14ac:dyDescent="0.2">
      <c r="B504" s="252"/>
      <c r="C504" s="253"/>
      <c r="D504" s="33"/>
      <c r="E504" s="72"/>
      <c r="F504" s="544" t="s">
        <v>336</v>
      </c>
      <c r="G504" s="450"/>
      <c r="H504" s="451"/>
      <c r="I504" s="439"/>
      <c r="J504" s="439"/>
      <c r="K504" s="440"/>
      <c r="L504" s="453"/>
      <c r="M504" s="442"/>
      <c r="N504" s="443"/>
      <c r="O504" s="443"/>
      <c r="P504" s="443"/>
      <c r="Q504" s="443"/>
      <c r="R504" s="443"/>
      <c r="S504" s="443"/>
      <c r="T504" s="443"/>
      <c r="U504" s="443"/>
      <c r="V504" s="444"/>
      <c r="W504" s="445"/>
      <c r="X504" s="80"/>
      <c r="Y504" s="404"/>
    </row>
    <row r="505" spans="2:25" s="137" customFormat="1" ht="12.75" customHeight="1" outlineLevel="1" x14ac:dyDescent="0.2">
      <c r="B505" s="252"/>
      <c r="C505" s="253"/>
      <c r="D505" s="33"/>
      <c r="E505" s="72"/>
      <c r="F505" s="544" t="s">
        <v>337</v>
      </c>
      <c r="G505" s="450"/>
      <c r="H505" s="451"/>
      <c r="I505" s="439"/>
      <c r="J505" s="439"/>
      <c r="K505" s="440"/>
      <c r="L505" s="453"/>
      <c r="M505" s="442"/>
      <c r="N505" s="443"/>
      <c r="O505" s="443"/>
      <c r="P505" s="443"/>
      <c r="Q505" s="443"/>
      <c r="R505" s="443"/>
      <c r="S505" s="443"/>
      <c r="T505" s="443"/>
      <c r="U505" s="443"/>
      <c r="V505" s="444"/>
      <c r="W505" s="445"/>
      <c r="X505" s="80"/>
      <c r="Y505" s="404"/>
    </row>
    <row r="506" spans="2:25" s="137" customFormat="1" ht="12.75" customHeight="1" outlineLevel="1" x14ac:dyDescent="0.2">
      <c r="B506" s="252"/>
      <c r="C506" s="253"/>
      <c r="D506" s="33"/>
      <c r="E506" s="72"/>
      <c r="F506" s="544" t="s">
        <v>338</v>
      </c>
      <c r="G506" s="449"/>
      <c r="H506" s="451"/>
      <c r="I506" s="439"/>
      <c r="J506" s="439"/>
      <c r="K506" s="440"/>
      <c r="L506" s="453"/>
      <c r="M506" s="442"/>
      <c r="N506" s="443"/>
      <c r="O506" s="443"/>
      <c r="P506" s="443"/>
      <c r="Q506" s="443"/>
      <c r="R506" s="443"/>
      <c r="S506" s="443"/>
      <c r="T506" s="443"/>
      <c r="U506" s="443"/>
      <c r="V506" s="444"/>
      <c r="W506" s="445"/>
      <c r="X506" s="80"/>
      <c r="Y506" s="404"/>
    </row>
    <row r="507" spans="2:25" s="137" customFormat="1" ht="12.75" customHeight="1" x14ac:dyDescent="0.2">
      <c r="B507" s="252"/>
      <c r="C507" s="253"/>
      <c r="D507" s="33" t="s">
        <v>339</v>
      </c>
      <c r="E507" s="72"/>
      <c r="F507" s="532"/>
      <c r="G507" s="78">
        <f>SUBTOTAL(9,G508:G509)</f>
        <v>0</v>
      </c>
      <c r="H507" s="58">
        <f t="shared" ref="H507:W507" si="126">SUBTOTAL(9,H508:H509)</f>
        <v>0</v>
      </c>
      <c r="I507" s="43">
        <f t="shared" si="126"/>
        <v>0</v>
      </c>
      <c r="J507" s="43">
        <f t="shared" si="126"/>
        <v>0</v>
      </c>
      <c r="K507" s="46">
        <f t="shared" si="126"/>
        <v>0</v>
      </c>
      <c r="L507" s="58">
        <f t="shared" si="126"/>
        <v>0</v>
      </c>
      <c r="M507" s="45">
        <f t="shared" si="126"/>
        <v>0</v>
      </c>
      <c r="N507" s="43">
        <f t="shared" si="126"/>
        <v>0</v>
      </c>
      <c r="O507" s="43">
        <f t="shared" si="126"/>
        <v>0</v>
      </c>
      <c r="P507" s="43">
        <f t="shared" si="126"/>
        <v>0</v>
      </c>
      <c r="Q507" s="43">
        <f t="shared" si="126"/>
        <v>0</v>
      </c>
      <c r="R507" s="43">
        <f t="shared" si="126"/>
        <v>0</v>
      </c>
      <c r="S507" s="43">
        <f t="shared" si="126"/>
        <v>0</v>
      </c>
      <c r="T507" s="43">
        <f t="shared" si="126"/>
        <v>0</v>
      </c>
      <c r="U507" s="43">
        <f t="shared" si="126"/>
        <v>0</v>
      </c>
      <c r="V507" s="43">
        <f t="shared" si="126"/>
        <v>0</v>
      </c>
      <c r="W507" s="42">
        <f t="shared" si="126"/>
        <v>0</v>
      </c>
      <c r="Y507" s="464"/>
    </row>
    <row r="508" spans="2:25" s="137" customFormat="1" ht="12.75" customHeight="1" outlineLevel="1" x14ac:dyDescent="0.2">
      <c r="B508" s="252"/>
      <c r="C508" s="253"/>
      <c r="D508" s="33"/>
      <c r="E508" s="72"/>
      <c r="F508" s="544" t="s">
        <v>340</v>
      </c>
      <c r="G508" s="450"/>
      <c r="H508" s="451"/>
      <c r="I508" s="439"/>
      <c r="J508" s="439"/>
      <c r="K508" s="440"/>
      <c r="L508" s="453"/>
      <c r="M508" s="442"/>
      <c r="N508" s="443"/>
      <c r="O508" s="443"/>
      <c r="P508" s="443"/>
      <c r="Q508" s="443"/>
      <c r="R508" s="443"/>
      <c r="S508" s="443"/>
      <c r="T508" s="443"/>
      <c r="U508" s="443"/>
      <c r="V508" s="444"/>
      <c r="W508" s="445"/>
      <c r="X508" s="80"/>
      <c r="Y508" s="404"/>
    </row>
    <row r="509" spans="2:25" s="137" customFormat="1" ht="12.75" customHeight="1" outlineLevel="1" x14ac:dyDescent="0.2">
      <c r="B509" s="252"/>
      <c r="C509" s="253"/>
      <c r="D509" s="33"/>
      <c r="E509" s="72"/>
      <c r="F509" s="544" t="s">
        <v>341</v>
      </c>
      <c r="G509" s="449"/>
      <c r="H509" s="451"/>
      <c r="I509" s="439"/>
      <c r="J509" s="439"/>
      <c r="K509" s="440"/>
      <c r="L509" s="453"/>
      <c r="M509" s="442"/>
      <c r="N509" s="443"/>
      <c r="O509" s="443"/>
      <c r="P509" s="443"/>
      <c r="Q509" s="443"/>
      <c r="R509" s="443"/>
      <c r="S509" s="443"/>
      <c r="T509" s="443"/>
      <c r="U509" s="443"/>
      <c r="V509" s="444"/>
      <c r="W509" s="445"/>
      <c r="X509" s="80"/>
      <c r="Y509" s="404"/>
    </row>
    <row r="510" spans="2:25" s="137" customFormat="1" ht="12.75" customHeight="1" x14ac:dyDescent="0.2">
      <c r="B510" s="252"/>
      <c r="C510" s="253"/>
      <c r="D510" s="33" t="s">
        <v>342</v>
      </c>
      <c r="E510" s="34"/>
      <c r="F510" s="542"/>
      <c r="G510" s="78">
        <f>SUBTOTAL(9,G511:G515)</f>
        <v>0</v>
      </c>
      <c r="H510" s="58">
        <f t="shared" ref="H510:W510" si="127">SUBTOTAL(9,H511:H515)</f>
        <v>0</v>
      </c>
      <c r="I510" s="43">
        <f t="shared" si="127"/>
        <v>0</v>
      </c>
      <c r="J510" s="43">
        <f t="shared" si="127"/>
        <v>0</v>
      </c>
      <c r="K510" s="46">
        <f t="shared" si="127"/>
        <v>0</v>
      </c>
      <c r="L510" s="58">
        <f t="shared" si="127"/>
        <v>0</v>
      </c>
      <c r="M510" s="45">
        <f t="shared" si="127"/>
        <v>0</v>
      </c>
      <c r="N510" s="43">
        <f t="shared" si="127"/>
        <v>0</v>
      </c>
      <c r="O510" s="43">
        <f t="shared" si="127"/>
        <v>0</v>
      </c>
      <c r="P510" s="43">
        <f t="shared" si="127"/>
        <v>0</v>
      </c>
      <c r="Q510" s="43">
        <f t="shared" si="127"/>
        <v>0</v>
      </c>
      <c r="R510" s="43">
        <f t="shared" si="127"/>
        <v>0</v>
      </c>
      <c r="S510" s="43">
        <f t="shared" si="127"/>
        <v>0</v>
      </c>
      <c r="T510" s="43">
        <f t="shared" si="127"/>
        <v>0</v>
      </c>
      <c r="U510" s="43">
        <f t="shared" si="127"/>
        <v>0</v>
      </c>
      <c r="V510" s="43">
        <f t="shared" si="127"/>
        <v>0</v>
      </c>
      <c r="W510" s="42">
        <f t="shared" si="127"/>
        <v>0</v>
      </c>
      <c r="Y510" s="464"/>
    </row>
    <row r="511" spans="2:25" s="137" customFormat="1" ht="12.75" customHeight="1" outlineLevel="1" x14ac:dyDescent="0.2">
      <c r="B511" s="252"/>
      <c r="C511" s="253"/>
      <c r="D511" s="33"/>
      <c r="E511" s="72"/>
      <c r="F511" s="544" t="s">
        <v>343</v>
      </c>
      <c r="G511" s="450"/>
      <c r="H511" s="451"/>
      <c r="I511" s="439"/>
      <c r="J511" s="439"/>
      <c r="K511" s="440"/>
      <c r="L511" s="453"/>
      <c r="M511" s="442"/>
      <c r="N511" s="443"/>
      <c r="O511" s="443"/>
      <c r="P511" s="443"/>
      <c r="Q511" s="443"/>
      <c r="R511" s="443"/>
      <c r="S511" s="443"/>
      <c r="T511" s="443"/>
      <c r="U511" s="443"/>
      <c r="V511" s="444"/>
      <c r="W511" s="445"/>
      <c r="X511" s="80"/>
      <c r="Y511" s="404"/>
    </row>
    <row r="512" spans="2:25" s="137" customFormat="1" ht="12.75" customHeight="1" outlineLevel="1" x14ac:dyDescent="0.2">
      <c r="B512" s="252"/>
      <c r="C512" s="253"/>
      <c r="D512" s="33"/>
      <c r="E512" s="72"/>
      <c r="F512" s="544" t="s">
        <v>344</v>
      </c>
      <c r="G512" s="450"/>
      <c r="H512" s="451"/>
      <c r="I512" s="439"/>
      <c r="J512" s="439"/>
      <c r="K512" s="440"/>
      <c r="L512" s="453"/>
      <c r="M512" s="442"/>
      <c r="N512" s="443"/>
      <c r="O512" s="443"/>
      <c r="P512" s="443"/>
      <c r="Q512" s="443"/>
      <c r="R512" s="443"/>
      <c r="S512" s="443"/>
      <c r="T512" s="443"/>
      <c r="U512" s="443"/>
      <c r="V512" s="444"/>
      <c r="W512" s="445"/>
      <c r="X512" s="80"/>
      <c r="Y512" s="404"/>
    </row>
    <row r="513" spans="2:45" s="137" customFormat="1" ht="12.75" customHeight="1" outlineLevel="1" x14ac:dyDescent="0.2">
      <c r="B513" s="252"/>
      <c r="C513" s="253"/>
      <c r="D513" s="33"/>
      <c r="E513" s="72"/>
      <c r="F513" s="544" t="s">
        <v>345</v>
      </c>
      <c r="G513" s="450"/>
      <c r="H513" s="451"/>
      <c r="I513" s="439"/>
      <c r="J513" s="439"/>
      <c r="K513" s="440"/>
      <c r="L513" s="453"/>
      <c r="M513" s="442"/>
      <c r="N513" s="443"/>
      <c r="O513" s="443"/>
      <c r="P513" s="443"/>
      <c r="Q513" s="443"/>
      <c r="R513" s="443"/>
      <c r="S513" s="443"/>
      <c r="T513" s="443"/>
      <c r="U513" s="443"/>
      <c r="V513" s="444"/>
      <c r="W513" s="445"/>
      <c r="X513" s="80"/>
      <c r="Y513" s="404"/>
    </row>
    <row r="514" spans="2:45" s="137" customFormat="1" ht="12.75" customHeight="1" outlineLevel="1" x14ac:dyDescent="0.2">
      <c r="B514" s="252"/>
      <c r="C514" s="253"/>
      <c r="D514" s="33"/>
      <c r="E514" s="72"/>
      <c r="F514" s="544" t="s">
        <v>346</v>
      </c>
      <c r="G514" s="450"/>
      <c r="H514" s="451"/>
      <c r="I514" s="439"/>
      <c r="J514" s="439"/>
      <c r="K514" s="440"/>
      <c r="L514" s="453"/>
      <c r="M514" s="442"/>
      <c r="N514" s="443"/>
      <c r="O514" s="443"/>
      <c r="P514" s="443"/>
      <c r="Q514" s="443"/>
      <c r="R514" s="443"/>
      <c r="S514" s="443"/>
      <c r="T514" s="443"/>
      <c r="U514" s="443"/>
      <c r="V514" s="444"/>
      <c r="W514" s="445"/>
      <c r="X514" s="80"/>
      <c r="Y514" s="404"/>
    </row>
    <row r="515" spans="2:45" s="137" customFormat="1" ht="12.75" customHeight="1" outlineLevel="1" x14ac:dyDescent="0.2">
      <c r="B515" s="252"/>
      <c r="C515" s="253"/>
      <c r="D515" s="33"/>
      <c r="E515" s="72"/>
      <c r="F515" s="544" t="s">
        <v>347</v>
      </c>
      <c r="G515" s="449"/>
      <c r="H515" s="451"/>
      <c r="I515" s="439"/>
      <c r="J515" s="439"/>
      <c r="K515" s="440"/>
      <c r="L515" s="453"/>
      <c r="M515" s="442"/>
      <c r="N515" s="443"/>
      <c r="O515" s="443"/>
      <c r="P515" s="443"/>
      <c r="Q515" s="443"/>
      <c r="R515" s="443"/>
      <c r="S515" s="443"/>
      <c r="T515" s="443"/>
      <c r="U515" s="443"/>
      <c r="V515" s="444"/>
      <c r="W515" s="445"/>
      <c r="X515" s="80"/>
      <c r="Y515" s="404"/>
    </row>
    <row r="516" spans="2:45" s="137" customFormat="1" ht="12.75" customHeight="1" x14ac:dyDescent="0.2">
      <c r="B516" s="252"/>
      <c r="C516" s="253"/>
      <c r="D516" s="33" t="s">
        <v>348</v>
      </c>
      <c r="E516" s="33"/>
      <c r="F516" s="533"/>
      <c r="G516" s="78">
        <f>SUBTOTAL(9,G517:G521)</f>
        <v>0</v>
      </c>
      <c r="H516" s="58">
        <f t="shared" ref="H516:W516" si="128">SUBTOTAL(9,H517:H521)</f>
        <v>0</v>
      </c>
      <c r="I516" s="43">
        <f t="shared" si="128"/>
        <v>0</v>
      </c>
      <c r="J516" s="43">
        <f t="shared" si="128"/>
        <v>0</v>
      </c>
      <c r="K516" s="46">
        <f t="shared" si="128"/>
        <v>0</v>
      </c>
      <c r="L516" s="58">
        <f t="shared" si="128"/>
        <v>0</v>
      </c>
      <c r="M516" s="45">
        <f t="shared" si="128"/>
        <v>0</v>
      </c>
      <c r="N516" s="43">
        <f t="shared" si="128"/>
        <v>0</v>
      </c>
      <c r="O516" s="43">
        <f t="shared" si="128"/>
        <v>0</v>
      </c>
      <c r="P516" s="43">
        <f t="shared" si="128"/>
        <v>0</v>
      </c>
      <c r="Q516" s="43">
        <f t="shared" si="128"/>
        <v>0</v>
      </c>
      <c r="R516" s="43">
        <f t="shared" si="128"/>
        <v>0</v>
      </c>
      <c r="S516" s="43">
        <f t="shared" si="128"/>
        <v>0</v>
      </c>
      <c r="T516" s="43">
        <f t="shared" si="128"/>
        <v>0</v>
      </c>
      <c r="U516" s="43">
        <f t="shared" si="128"/>
        <v>0</v>
      </c>
      <c r="V516" s="43">
        <f t="shared" si="128"/>
        <v>0</v>
      </c>
      <c r="W516" s="42">
        <f t="shared" si="128"/>
        <v>0</v>
      </c>
      <c r="Y516" s="464"/>
    </row>
    <row r="517" spans="2:45" s="137" customFormat="1" ht="12.75" customHeight="1" outlineLevel="1" x14ac:dyDescent="0.2">
      <c r="B517" s="252"/>
      <c r="C517" s="253"/>
      <c r="D517" s="33"/>
      <c r="E517" s="72"/>
      <c r="F517" s="544" t="s">
        <v>349</v>
      </c>
      <c r="G517" s="450"/>
      <c r="H517" s="451"/>
      <c r="I517" s="439"/>
      <c r="J517" s="439"/>
      <c r="K517" s="440"/>
      <c r="L517" s="453"/>
      <c r="M517" s="442"/>
      <c r="N517" s="443"/>
      <c r="O517" s="443"/>
      <c r="P517" s="443"/>
      <c r="Q517" s="443"/>
      <c r="R517" s="443"/>
      <c r="S517" s="443"/>
      <c r="T517" s="443"/>
      <c r="U517" s="443"/>
      <c r="V517" s="444"/>
      <c r="W517" s="445"/>
      <c r="X517" s="80"/>
      <c r="Y517" s="404"/>
    </row>
    <row r="518" spans="2:45" s="137" customFormat="1" ht="12.75" customHeight="1" outlineLevel="1" x14ac:dyDescent="0.2">
      <c r="B518" s="252"/>
      <c r="C518" s="253"/>
      <c r="D518" s="33"/>
      <c r="E518" s="72"/>
      <c r="F518" s="544" t="s">
        <v>350</v>
      </c>
      <c r="G518" s="450"/>
      <c r="H518" s="451"/>
      <c r="I518" s="439"/>
      <c r="J518" s="439"/>
      <c r="K518" s="440"/>
      <c r="L518" s="453"/>
      <c r="M518" s="442"/>
      <c r="N518" s="443"/>
      <c r="O518" s="443"/>
      <c r="P518" s="443"/>
      <c r="Q518" s="443"/>
      <c r="R518" s="443"/>
      <c r="S518" s="443"/>
      <c r="T518" s="443"/>
      <c r="U518" s="443"/>
      <c r="V518" s="444"/>
      <c r="W518" s="445"/>
      <c r="X518" s="80"/>
      <c r="Y518" s="404"/>
    </row>
    <row r="519" spans="2:45" s="137" customFormat="1" ht="12.75" customHeight="1" outlineLevel="1" x14ac:dyDescent="0.2">
      <c r="B519" s="252"/>
      <c r="C519" s="253"/>
      <c r="D519" s="33"/>
      <c r="E519" s="72"/>
      <c r="F519" s="544" t="s">
        <v>351</v>
      </c>
      <c r="G519" s="450"/>
      <c r="H519" s="451"/>
      <c r="I519" s="439"/>
      <c r="J519" s="439"/>
      <c r="K519" s="440"/>
      <c r="L519" s="453"/>
      <c r="M519" s="442"/>
      <c r="N519" s="443"/>
      <c r="O519" s="443"/>
      <c r="P519" s="443"/>
      <c r="Q519" s="443"/>
      <c r="R519" s="443"/>
      <c r="S519" s="443"/>
      <c r="T519" s="443"/>
      <c r="U519" s="443"/>
      <c r="V519" s="444"/>
      <c r="W519" s="445"/>
      <c r="X519" s="80"/>
      <c r="Y519" s="404"/>
    </row>
    <row r="520" spans="2:45" s="137" customFormat="1" ht="12.75" customHeight="1" outlineLevel="1" x14ac:dyDescent="0.2">
      <c r="B520" s="252"/>
      <c r="C520" s="253"/>
      <c r="D520" s="33"/>
      <c r="E520" s="72"/>
      <c r="F520" s="544" t="s">
        <v>352</v>
      </c>
      <c r="G520" s="450"/>
      <c r="H520" s="451"/>
      <c r="I520" s="439"/>
      <c r="J520" s="439"/>
      <c r="K520" s="440"/>
      <c r="L520" s="453"/>
      <c r="M520" s="442"/>
      <c r="N520" s="443"/>
      <c r="O520" s="443"/>
      <c r="P520" s="443"/>
      <c r="Q520" s="443"/>
      <c r="R520" s="443"/>
      <c r="S520" s="443"/>
      <c r="T520" s="443"/>
      <c r="U520" s="443"/>
      <c r="V520" s="444"/>
      <c r="W520" s="445"/>
      <c r="X520" s="80"/>
      <c r="Y520" s="404"/>
    </row>
    <row r="521" spans="2:45" s="137" customFormat="1" ht="12.75" customHeight="1" outlineLevel="1" x14ac:dyDescent="0.2">
      <c r="B521" s="252"/>
      <c r="C521" s="253"/>
      <c r="D521" s="33"/>
      <c r="E521" s="72"/>
      <c r="F521" s="544" t="s">
        <v>353</v>
      </c>
      <c r="G521" s="449"/>
      <c r="H521" s="451"/>
      <c r="I521" s="439"/>
      <c r="J521" s="439"/>
      <c r="K521" s="440"/>
      <c r="L521" s="453"/>
      <c r="M521" s="442"/>
      <c r="N521" s="443"/>
      <c r="O521" s="443"/>
      <c r="P521" s="443"/>
      <c r="Q521" s="443"/>
      <c r="R521" s="443"/>
      <c r="S521" s="443"/>
      <c r="T521" s="443"/>
      <c r="U521" s="443"/>
      <c r="V521" s="444"/>
      <c r="W521" s="445"/>
      <c r="X521" s="80"/>
      <c r="Y521" s="404"/>
    </row>
    <row r="522" spans="2:45" s="80" customFormat="1" ht="15" outlineLevel="1" x14ac:dyDescent="0.2">
      <c r="B522" s="35"/>
      <c r="C522" s="34"/>
      <c r="D522" s="33"/>
      <c r="E522" s="72"/>
      <c r="F522" s="34"/>
      <c r="G522" s="473"/>
      <c r="H522" s="78"/>
      <c r="I522" s="74"/>
      <c r="J522" s="74"/>
      <c r="K522" s="75"/>
      <c r="L522" s="43"/>
      <c r="M522" s="43"/>
      <c r="N522" s="43"/>
      <c r="O522" s="43"/>
      <c r="P522" s="43"/>
      <c r="Q522" s="43"/>
      <c r="R522" s="43"/>
      <c r="S522" s="43"/>
      <c r="T522" s="43"/>
      <c r="U522" s="43"/>
      <c r="V522" s="43"/>
      <c r="W522" s="42"/>
      <c r="Y522" s="464"/>
    </row>
    <row r="523" spans="2:45" s="80" customFormat="1" ht="15" outlineLevel="1" x14ac:dyDescent="0.2">
      <c r="B523" s="35"/>
      <c r="C523" s="33" t="s">
        <v>397</v>
      </c>
      <c r="D523" s="33"/>
      <c r="E523" s="72"/>
      <c r="F523" s="34"/>
      <c r="G523" s="473"/>
      <c r="H523" s="78"/>
      <c r="I523" s="74"/>
      <c r="J523" s="74"/>
      <c r="K523" s="75"/>
      <c r="L523" s="43"/>
      <c r="M523" s="43"/>
      <c r="N523" s="43"/>
      <c r="O523" s="43"/>
      <c r="P523" s="43"/>
      <c r="Q523" s="43"/>
      <c r="R523" s="43"/>
      <c r="S523" s="43"/>
      <c r="T523" s="43"/>
      <c r="U523" s="43"/>
      <c r="V523" s="43"/>
      <c r="W523" s="42"/>
      <c r="Y523" s="464"/>
    </row>
    <row r="524" spans="2:45" s="80" customFormat="1" outlineLevel="1" x14ac:dyDescent="0.2">
      <c r="B524" s="35"/>
      <c r="C524" s="34"/>
      <c r="D524" s="33"/>
      <c r="E524" s="72"/>
      <c r="F524" s="544" t="s">
        <v>390</v>
      </c>
      <c r="G524" s="379"/>
      <c r="H524" s="383"/>
      <c r="I524" s="384"/>
      <c r="J524" s="384"/>
      <c r="K524" s="385"/>
      <c r="L524" s="386"/>
      <c r="M524" s="387"/>
      <c r="N524" s="384"/>
      <c r="O524" s="384"/>
      <c r="P524" s="384"/>
      <c r="Q524" s="384"/>
      <c r="R524" s="384"/>
      <c r="S524" s="384"/>
      <c r="T524" s="384"/>
      <c r="U524" s="384"/>
      <c r="V524" s="388"/>
      <c r="W524" s="379"/>
      <c r="Y524" s="404"/>
    </row>
    <row r="525" spans="2:45" s="80" customFormat="1" outlineLevel="1" x14ac:dyDescent="0.2">
      <c r="B525" s="35"/>
      <c r="C525" s="34"/>
      <c r="D525" s="33"/>
      <c r="E525" s="72"/>
      <c r="F525" s="544" t="s">
        <v>391</v>
      </c>
      <c r="G525" s="379"/>
      <c r="H525" s="383"/>
      <c r="I525" s="384"/>
      <c r="J525" s="384"/>
      <c r="K525" s="385"/>
      <c r="L525" s="386"/>
      <c r="M525" s="387"/>
      <c r="N525" s="384"/>
      <c r="O525" s="384"/>
      <c r="P525" s="384"/>
      <c r="Q525" s="384"/>
      <c r="R525" s="384"/>
      <c r="S525" s="384"/>
      <c r="T525" s="384"/>
      <c r="U525" s="384"/>
      <c r="V525" s="388"/>
      <c r="W525" s="379"/>
      <c r="Y525" s="404"/>
    </row>
    <row r="526" spans="2:45" s="80" customFormat="1" outlineLevel="1" x14ac:dyDescent="0.2">
      <c r="B526" s="35"/>
      <c r="C526" s="34"/>
      <c r="D526" s="33"/>
      <c r="E526" s="72"/>
      <c r="F526" s="544" t="s">
        <v>392</v>
      </c>
      <c r="G526" s="379"/>
      <c r="H526" s="383"/>
      <c r="I526" s="384"/>
      <c r="J526" s="384"/>
      <c r="K526" s="385"/>
      <c r="L526" s="386"/>
      <c r="M526" s="387"/>
      <c r="N526" s="384"/>
      <c r="O526" s="384"/>
      <c r="P526" s="384"/>
      <c r="Q526" s="384"/>
      <c r="R526" s="384"/>
      <c r="S526" s="384"/>
      <c r="T526" s="384"/>
      <c r="U526" s="384"/>
      <c r="V526" s="388"/>
      <c r="W526" s="379"/>
      <c r="Y526" s="404"/>
    </row>
    <row r="527" spans="2:45" s="137" customFormat="1" ht="12.75" customHeight="1" thickBot="1" x14ac:dyDescent="0.25">
      <c r="B527" s="537"/>
      <c r="C527" s="538"/>
      <c r="D527" s="539"/>
      <c r="E527" s="540"/>
      <c r="F527" s="543"/>
      <c r="G527" s="467"/>
      <c r="H527" s="468"/>
      <c r="I527" s="469"/>
      <c r="J527" s="469"/>
      <c r="K527" s="504"/>
      <c r="L527" s="468"/>
      <c r="M527" s="470"/>
      <c r="N527" s="469"/>
      <c r="O527" s="469"/>
      <c r="P527" s="469"/>
      <c r="Q527" s="469"/>
      <c r="R527" s="469"/>
      <c r="S527" s="469"/>
      <c r="T527" s="469"/>
      <c r="U527" s="469"/>
      <c r="V527" s="469"/>
      <c r="W527" s="471"/>
      <c r="Y527" s="484"/>
    </row>
    <row r="528" spans="2:45" x14ac:dyDescent="0.2">
      <c r="B528" s="135"/>
      <c r="C528" s="135"/>
      <c r="D528" s="135"/>
      <c r="E528" s="135"/>
      <c r="F528" s="135"/>
      <c r="G528" s="80"/>
      <c r="H528" s="80"/>
      <c r="I528" s="80"/>
      <c r="J528" s="80"/>
      <c r="K528" s="80"/>
      <c r="L528" s="80"/>
      <c r="M528" s="80"/>
      <c r="N528" s="80"/>
      <c r="O528" s="80"/>
      <c r="P528" s="80"/>
      <c r="Q528" s="80"/>
      <c r="R528" s="80"/>
      <c r="S528" s="80"/>
      <c r="T528" s="80"/>
      <c r="U528" s="80"/>
      <c r="V528" s="80"/>
      <c r="W528" s="80"/>
      <c r="X528" s="80"/>
      <c r="Y528" s="80"/>
      <c r="Z528" s="80"/>
      <c r="AA528" s="80"/>
      <c r="AB528" s="80"/>
      <c r="AC528" s="80"/>
      <c r="AD528" s="80"/>
      <c r="AE528" s="80"/>
      <c r="AF528" s="80"/>
      <c r="AG528" s="80"/>
      <c r="AH528" s="80"/>
      <c r="AI528" s="80"/>
      <c r="AJ528" s="80"/>
      <c r="AK528" s="80"/>
      <c r="AL528" s="80"/>
      <c r="AM528" s="80"/>
      <c r="AN528" s="80"/>
      <c r="AO528" s="80"/>
      <c r="AP528" s="80"/>
      <c r="AQ528" s="80"/>
      <c r="AR528" s="80"/>
      <c r="AS528" s="80"/>
    </row>
    <row r="529" spans="1:45" ht="13.5" thickBot="1" x14ac:dyDescent="0.25">
      <c r="B529" s="135"/>
      <c r="C529" s="135"/>
      <c r="D529" s="135"/>
      <c r="E529" s="135"/>
      <c r="F529" s="135"/>
      <c r="G529" s="80"/>
      <c r="H529" s="80"/>
      <c r="I529" s="80"/>
      <c r="J529" s="80"/>
      <c r="K529" s="80"/>
      <c r="L529" s="80"/>
      <c r="M529" s="80"/>
      <c r="N529" s="80"/>
      <c r="O529" s="80"/>
      <c r="P529" s="80"/>
      <c r="Q529" s="80"/>
      <c r="R529" s="80"/>
      <c r="S529" s="80"/>
      <c r="T529" s="80"/>
      <c r="U529" s="80"/>
      <c r="V529" s="80"/>
      <c r="W529" s="80"/>
      <c r="X529" s="80"/>
      <c r="Y529" s="80"/>
      <c r="Z529" s="80"/>
      <c r="AA529" s="80"/>
      <c r="AB529" s="80"/>
      <c r="AC529" s="80"/>
      <c r="AD529" s="80"/>
      <c r="AE529" s="80"/>
      <c r="AF529" s="80"/>
      <c r="AG529" s="80"/>
      <c r="AH529" s="80"/>
      <c r="AI529" s="80"/>
      <c r="AJ529" s="80"/>
      <c r="AK529" s="80"/>
      <c r="AL529" s="80"/>
      <c r="AM529" s="80"/>
      <c r="AN529" s="80"/>
      <c r="AO529" s="80"/>
      <c r="AP529" s="80"/>
      <c r="AQ529" s="80"/>
      <c r="AR529" s="80"/>
      <c r="AS529" s="80"/>
    </row>
    <row r="530" spans="1:45" s="280" customFormat="1" ht="51" thickBot="1" x14ac:dyDescent="0.75">
      <c r="A530" s="360"/>
      <c r="B530" s="276" t="s">
        <v>239</v>
      </c>
      <c r="C530" s="277"/>
      <c r="D530" s="277"/>
      <c r="E530" s="277"/>
      <c r="F530" s="277"/>
      <c r="G530" s="277"/>
      <c r="H530" s="277"/>
      <c r="I530" s="277"/>
      <c r="J530" s="277"/>
      <c r="K530" s="277"/>
      <c r="L530" s="277"/>
      <c r="M530" s="277"/>
      <c r="N530" s="277"/>
      <c r="O530" s="277"/>
      <c r="P530" s="277"/>
      <c r="Q530" s="277"/>
      <c r="R530" s="277"/>
      <c r="S530" s="277"/>
      <c r="T530" s="277"/>
      <c r="U530" s="277"/>
      <c r="V530" s="277"/>
      <c r="W530" s="278"/>
      <c r="X530" s="279"/>
      <c r="Y530" s="279"/>
      <c r="Z530" s="279"/>
      <c r="AA530" s="279"/>
      <c r="AB530" s="279"/>
      <c r="AC530" s="279"/>
      <c r="AD530" s="279"/>
      <c r="AE530" s="279"/>
      <c r="AF530" s="279"/>
      <c r="AG530" s="279"/>
      <c r="AH530" s="279"/>
      <c r="AI530" s="279"/>
      <c r="AJ530" s="279"/>
      <c r="AK530" s="279"/>
      <c r="AL530" s="279"/>
      <c r="AM530" s="279"/>
      <c r="AN530" s="279"/>
      <c r="AO530" s="279"/>
      <c r="AP530" s="279"/>
      <c r="AQ530" s="279"/>
      <c r="AR530" s="279"/>
      <c r="AS530" s="279"/>
    </row>
    <row r="531" spans="1:45" x14ac:dyDescent="0.2">
      <c r="A531" s="361"/>
      <c r="B531" s="135"/>
      <c r="C531" s="135"/>
      <c r="D531" s="135"/>
      <c r="E531" s="135"/>
      <c r="F531" s="135"/>
      <c r="G531" s="80"/>
      <c r="H531" s="80"/>
      <c r="I531" s="80"/>
      <c r="J531" s="80"/>
      <c r="K531" s="80"/>
      <c r="L531" s="80"/>
      <c r="M531" s="80"/>
      <c r="N531" s="80"/>
      <c r="O531" s="80"/>
      <c r="P531" s="80"/>
      <c r="Q531" s="80"/>
      <c r="R531" s="80"/>
      <c r="S531" s="80"/>
      <c r="T531" s="80"/>
      <c r="U531" s="80"/>
      <c r="V531" s="80"/>
      <c r="W531" s="80"/>
      <c r="X531" s="80"/>
      <c r="Y531" s="80"/>
      <c r="Z531" s="80"/>
      <c r="AA531" s="80"/>
      <c r="AB531" s="80"/>
      <c r="AC531" s="80"/>
      <c r="AD531" s="80"/>
      <c r="AE531" s="80"/>
      <c r="AF531" s="80"/>
      <c r="AG531" s="80"/>
      <c r="AH531" s="80"/>
      <c r="AI531" s="80"/>
      <c r="AJ531" s="80"/>
      <c r="AK531" s="80"/>
      <c r="AL531" s="80"/>
      <c r="AM531" s="80"/>
      <c r="AN531" s="80"/>
      <c r="AO531" s="80"/>
      <c r="AP531" s="80"/>
      <c r="AQ531" s="80"/>
      <c r="AR531" s="80"/>
      <c r="AS531" s="80"/>
    </row>
    <row r="532" spans="1:45" ht="16.5" thickBot="1" x14ac:dyDescent="0.25">
      <c r="A532" s="361"/>
      <c r="B532" s="106" t="s">
        <v>0</v>
      </c>
      <c r="C532" s="107"/>
      <c r="D532" s="107"/>
      <c r="E532" s="107"/>
      <c r="F532" s="108" t="str">
        <f>F3</f>
        <v>Combined</v>
      </c>
      <c r="G532" s="167"/>
      <c r="H532" s="20"/>
      <c r="I532" s="20"/>
      <c r="J532" s="168"/>
      <c r="K532" s="20"/>
      <c r="L532" s="20"/>
      <c r="M532" s="169"/>
      <c r="N532" s="20"/>
      <c r="O532" s="20"/>
      <c r="P532" s="20"/>
      <c r="Q532" s="20"/>
      <c r="R532" s="20"/>
      <c r="S532" s="20"/>
      <c r="T532" s="20"/>
      <c r="U532" s="20"/>
      <c r="V532" s="20"/>
      <c r="W532" s="20"/>
      <c r="X532" s="80"/>
      <c r="Y532" s="20"/>
      <c r="Z532" s="80"/>
      <c r="AA532" s="80"/>
      <c r="AB532" s="80"/>
      <c r="AC532" s="80"/>
      <c r="AD532" s="80"/>
      <c r="AE532" s="80"/>
      <c r="AF532" s="80"/>
      <c r="AG532" s="80"/>
      <c r="AH532" s="80"/>
      <c r="AI532" s="80"/>
      <c r="AJ532" s="80"/>
      <c r="AK532" s="80"/>
      <c r="AL532" s="80"/>
      <c r="AM532" s="80"/>
      <c r="AN532" s="80"/>
      <c r="AO532" s="80"/>
      <c r="AP532" s="80"/>
      <c r="AQ532" s="80"/>
      <c r="AR532" s="80"/>
      <c r="AS532" s="80"/>
    </row>
    <row r="533" spans="1:45" s="158" customFormat="1" ht="15.75" x14ac:dyDescent="0.25">
      <c r="A533" s="362"/>
      <c r="B533" s="106" t="s">
        <v>1</v>
      </c>
      <c r="C533" s="107"/>
      <c r="D533" s="107"/>
      <c r="E533" s="113"/>
      <c r="F533" s="106" t="str">
        <f>F4</f>
        <v>Bank Name</v>
      </c>
      <c r="G533" s="114"/>
      <c r="H533" s="170" t="s">
        <v>2</v>
      </c>
      <c r="I533" s="116"/>
      <c r="J533" s="116"/>
      <c r="K533" s="117"/>
      <c r="L533" s="171"/>
      <c r="M533" s="116"/>
      <c r="N533" s="116"/>
      <c r="O533" s="116"/>
      <c r="P533" s="116"/>
      <c r="Q533" s="116"/>
      <c r="R533" s="116"/>
      <c r="S533" s="116"/>
      <c r="T533" s="116"/>
      <c r="U533" s="116"/>
      <c r="V533" s="117"/>
      <c r="W533" s="118"/>
      <c r="X533" s="139"/>
      <c r="Y533" s="110"/>
      <c r="Z533" s="139"/>
      <c r="AA533" s="139"/>
      <c r="AB533" s="139"/>
      <c r="AC533" s="139"/>
      <c r="AD533" s="139"/>
      <c r="AE533" s="139"/>
      <c r="AF533" s="139"/>
      <c r="AG533" s="139"/>
      <c r="AH533" s="139"/>
      <c r="AI533" s="139"/>
      <c r="AJ533" s="139"/>
      <c r="AK533" s="139"/>
      <c r="AL533" s="139"/>
      <c r="AM533" s="139"/>
      <c r="AN533" s="139"/>
      <c r="AO533" s="139"/>
      <c r="AP533" s="139"/>
      <c r="AQ533" s="139"/>
      <c r="AR533" s="139"/>
      <c r="AS533" s="139"/>
    </row>
    <row r="534" spans="1:45" s="139" customFormat="1" ht="16.5" thickBot="1" x14ac:dyDescent="0.25">
      <c r="A534" s="363"/>
      <c r="B534" s="106" t="s">
        <v>3</v>
      </c>
      <c r="C534" s="113"/>
      <c r="D534" s="113"/>
      <c r="E534" s="113"/>
      <c r="F534" s="119">
        <f>F5</f>
        <v>43646</v>
      </c>
      <c r="G534" s="120"/>
      <c r="H534" s="121">
        <f>$F534+7</f>
        <v>43653</v>
      </c>
      <c r="I534" s="122">
        <f>$F534+14</f>
        <v>43660</v>
      </c>
      <c r="J534" s="122">
        <f>$F534+21</f>
        <v>43667</v>
      </c>
      <c r="K534" s="123">
        <f>IF($F534=EOMONTH($F534,0),EOMONTH($F534,1),EDATE($F534,1))</f>
        <v>43677</v>
      </c>
      <c r="L534" s="122">
        <f>IF($F534=EOMONTH($F534,0),EOMONTH($F534,2),EDATE($F534,2))</f>
        <v>43708</v>
      </c>
      <c r="M534" s="122">
        <f>IF($F534=EOMONTH($F534,0),EOMONTH($F534,3),EDATE($F534,3))</f>
        <v>43738</v>
      </c>
      <c r="N534" s="122">
        <f>IF($F534=EOMONTH($F534,0),EOMONTH($F534,4),EDATE($F534,4))</f>
        <v>43769</v>
      </c>
      <c r="O534" s="122">
        <f>IF($F534=EOMONTH($F534,0),EOMONTH($F534,5),EDATE($F534,5))</f>
        <v>43799</v>
      </c>
      <c r="P534" s="122">
        <f>IF($F534=EOMONTH($F534,0),EOMONTH($F534,6),EDATE($F534,6))</f>
        <v>43830</v>
      </c>
      <c r="Q534" s="122">
        <f>IF($F534=EOMONTH($F534,0),EOMONTH($F534,7),EDATE($F534,7))</f>
        <v>43861</v>
      </c>
      <c r="R534" s="122">
        <f>IF($F534=EOMONTH($F534,0),EOMONTH($F534,8),EDATE($F534,8))</f>
        <v>43890</v>
      </c>
      <c r="S534" s="122">
        <f>IF($F534=EOMONTH($F534,0),EOMONTH($F534,9),EDATE($F534,9))</f>
        <v>43921</v>
      </c>
      <c r="T534" s="122">
        <f>IF($F534=EOMONTH($F534,0),EOMONTH($F534,10),EDATE($F534,10))</f>
        <v>43951</v>
      </c>
      <c r="U534" s="122">
        <f>IF($F534=EOMONTH($F534,0),EOMONTH($F534,11),EDATE($F534,11))</f>
        <v>43982</v>
      </c>
      <c r="V534" s="122">
        <f>IF($F534=EOMONTH($F534,0),EOMONTH($F534,12),EDATE($F534,12))</f>
        <v>44012</v>
      </c>
      <c r="W534" s="124"/>
      <c r="Y534" s="172"/>
    </row>
    <row r="535" spans="1:45" s="140" customFormat="1" ht="16.5" thickBot="1" x14ac:dyDescent="0.25">
      <c r="A535" s="364"/>
      <c r="B535" s="125" t="s">
        <v>4</v>
      </c>
      <c r="C535" s="126"/>
      <c r="D535" s="126"/>
      <c r="E535" s="126"/>
      <c r="F535" s="126"/>
      <c r="G535" s="173" t="s">
        <v>5</v>
      </c>
      <c r="H535" s="128" t="str">
        <f t="shared" ref="H535:V535" si="129">H6</f>
        <v>7 (Week 1)</v>
      </c>
      <c r="I535" s="128" t="str">
        <f t="shared" si="129"/>
        <v>14 (Week 2)</v>
      </c>
      <c r="J535" s="128" t="str">
        <f t="shared" si="129"/>
        <v>21 (Week 3)</v>
      </c>
      <c r="K535" s="129" t="str">
        <f t="shared" si="129"/>
        <v>31 (Week 4)</v>
      </c>
      <c r="L535" s="127" t="str">
        <f t="shared" si="129"/>
        <v>62 (Month 2)</v>
      </c>
      <c r="M535" s="128" t="str">
        <f t="shared" si="129"/>
        <v>92 (Month 3)</v>
      </c>
      <c r="N535" s="128" t="str">
        <f t="shared" si="129"/>
        <v>123 (Month 4)</v>
      </c>
      <c r="O535" s="128" t="str">
        <f t="shared" si="129"/>
        <v>153 (Month 5)</v>
      </c>
      <c r="P535" s="128" t="str">
        <f t="shared" si="129"/>
        <v>184 (Month 6)</v>
      </c>
      <c r="Q535" s="128" t="str">
        <f t="shared" si="129"/>
        <v>215 (Month 7)</v>
      </c>
      <c r="R535" s="128" t="str">
        <f t="shared" si="129"/>
        <v>244 (Month 8)</v>
      </c>
      <c r="S535" s="128" t="str">
        <f t="shared" si="129"/>
        <v>275 (Month 9)</v>
      </c>
      <c r="T535" s="128" t="str">
        <f t="shared" si="129"/>
        <v>305 (Month 10)</v>
      </c>
      <c r="U535" s="128" t="str">
        <f t="shared" si="129"/>
        <v>336 (Month 11)</v>
      </c>
      <c r="V535" s="129" t="str">
        <f t="shared" si="129"/>
        <v>366 (Month 12)</v>
      </c>
      <c r="W535" s="130" t="str">
        <f>W6</f>
        <v>&gt;365</v>
      </c>
    </row>
    <row r="536" spans="1:45" s="158" customFormat="1" ht="15.75" x14ac:dyDescent="0.2">
      <c r="A536" s="362"/>
      <c r="B536" s="368" t="s">
        <v>7</v>
      </c>
      <c r="C536" s="174"/>
      <c r="D536" s="174"/>
      <c r="E536" s="174"/>
      <c r="F536" s="174"/>
      <c r="G536" s="175"/>
      <c r="H536" s="176"/>
      <c r="I536" s="176"/>
      <c r="J536" s="176"/>
      <c r="K536" s="179"/>
      <c r="L536" s="177"/>
      <c r="M536" s="178"/>
      <c r="N536" s="176"/>
      <c r="O536" s="176"/>
      <c r="P536" s="176"/>
      <c r="Q536" s="176"/>
      <c r="R536" s="176"/>
      <c r="S536" s="176"/>
      <c r="T536" s="176"/>
      <c r="U536" s="176"/>
      <c r="V536" s="179"/>
      <c r="W536" s="175"/>
      <c r="X536" s="139"/>
      <c r="Y536" s="139"/>
      <c r="Z536" s="139"/>
      <c r="AA536" s="139"/>
      <c r="AB536" s="139"/>
      <c r="AC536" s="139"/>
      <c r="AD536" s="139"/>
      <c r="AE536" s="139"/>
      <c r="AF536" s="139"/>
      <c r="AG536" s="139"/>
      <c r="AH536" s="139"/>
      <c r="AI536" s="139"/>
      <c r="AJ536" s="139"/>
      <c r="AK536" s="139"/>
      <c r="AL536" s="139"/>
      <c r="AM536" s="139"/>
      <c r="AN536" s="139"/>
      <c r="AO536" s="139"/>
      <c r="AP536" s="139"/>
    </row>
    <row r="537" spans="1:45" x14ac:dyDescent="0.2">
      <c r="A537" s="361"/>
      <c r="B537" s="35"/>
      <c r="C537" s="33" t="s">
        <v>143</v>
      </c>
      <c r="D537" s="33"/>
      <c r="E537" s="34"/>
      <c r="F537" s="34"/>
      <c r="G537" s="57"/>
      <c r="H537" s="43"/>
      <c r="I537" s="43"/>
      <c r="J537" s="43"/>
      <c r="K537" s="46"/>
      <c r="L537" s="58"/>
      <c r="M537" s="45"/>
      <c r="N537" s="43"/>
      <c r="O537" s="43"/>
      <c r="P537" s="43"/>
      <c r="Q537" s="43"/>
      <c r="R537" s="43"/>
      <c r="S537" s="43"/>
      <c r="T537" s="43"/>
      <c r="U537" s="43"/>
      <c r="V537" s="46"/>
      <c r="W537" s="42"/>
      <c r="X537" s="80"/>
      <c r="Y537" s="80"/>
      <c r="Z537" s="80"/>
      <c r="AA537" s="80"/>
      <c r="AB537" s="80"/>
      <c r="AC537" s="80"/>
      <c r="AD537" s="80"/>
      <c r="AE537" s="80"/>
      <c r="AF537" s="80"/>
      <c r="AG537" s="80"/>
      <c r="AH537" s="80"/>
      <c r="AI537" s="80"/>
      <c r="AJ537" s="80"/>
      <c r="AK537" s="80"/>
      <c r="AL537" s="80"/>
      <c r="AM537" s="80"/>
      <c r="AN537" s="80"/>
      <c r="AO537" s="80"/>
      <c r="AP537" s="80"/>
    </row>
    <row r="538" spans="1:45" x14ac:dyDescent="0.2">
      <c r="A538" s="361"/>
      <c r="B538" s="35"/>
      <c r="C538" s="33"/>
      <c r="D538" s="33"/>
      <c r="E538" s="34"/>
      <c r="F538" s="190" t="s">
        <v>292</v>
      </c>
      <c r="G538" s="191">
        <f>G9</f>
        <v>0</v>
      </c>
      <c r="H538" s="192">
        <f>G538</f>
        <v>0</v>
      </c>
      <c r="I538" s="43"/>
      <c r="J538" s="43"/>
      <c r="K538" s="46"/>
      <c r="L538" s="43"/>
      <c r="M538" s="45"/>
      <c r="N538" s="43"/>
      <c r="O538" s="43"/>
      <c r="P538" s="43"/>
      <c r="Q538" s="43"/>
      <c r="R538" s="43"/>
      <c r="S538" s="43"/>
      <c r="T538" s="43"/>
      <c r="U538" s="43"/>
      <c r="V538" s="43"/>
      <c r="W538" s="42"/>
      <c r="X538" s="80"/>
      <c r="Y538" s="80"/>
      <c r="Z538" s="80"/>
      <c r="AA538" s="80"/>
      <c r="AB538" s="80"/>
      <c r="AC538" s="80"/>
      <c r="AD538" s="80"/>
      <c r="AE538" s="80"/>
      <c r="AF538" s="80"/>
      <c r="AG538" s="80"/>
      <c r="AH538" s="80"/>
      <c r="AI538" s="80"/>
      <c r="AJ538" s="80"/>
      <c r="AK538" s="80"/>
      <c r="AL538" s="80"/>
      <c r="AM538" s="80"/>
      <c r="AN538" s="80"/>
      <c r="AO538" s="80"/>
      <c r="AP538" s="80"/>
    </row>
    <row r="539" spans="1:45" x14ac:dyDescent="0.2">
      <c r="A539" s="361"/>
      <c r="B539" s="35"/>
      <c r="C539" s="33"/>
      <c r="D539" s="33" t="s">
        <v>8</v>
      </c>
      <c r="E539" s="34"/>
      <c r="F539" s="34"/>
      <c r="G539" s="57">
        <f>SUBTOTAL(9,G540:G541)</f>
        <v>0</v>
      </c>
      <c r="H539" s="58">
        <f t="shared" ref="H539:W539" si="130">SUBTOTAL(9,H540:H541)</f>
        <v>0</v>
      </c>
      <c r="I539" s="43">
        <f t="shared" si="130"/>
        <v>0</v>
      </c>
      <c r="J539" s="43">
        <f t="shared" si="130"/>
        <v>0</v>
      </c>
      <c r="K539" s="46">
        <f t="shared" si="130"/>
        <v>0</v>
      </c>
      <c r="L539" s="43">
        <f t="shared" si="130"/>
        <v>0</v>
      </c>
      <c r="M539" s="45">
        <f t="shared" si="130"/>
        <v>0</v>
      </c>
      <c r="N539" s="45">
        <f t="shared" si="130"/>
        <v>0</v>
      </c>
      <c r="O539" s="45">
        <f t="shared" si="130"/>
        <v>0</v>
      </c>
      <c r="P539" s="45">
        <f t="shared" si="130"/>
        <v>0</v>
      </c>
      <c r="Q539" s="45">
        <f t="shared" si="130"/>
        <v>0</v>
      </c>
      <c r="R539" s="45">
        <f t="shared" si="130"/>
        <v>0</v>
      </c>
      <c r="S539" s="45">
        <f t="shared" si="130"/>
        <v>0</v>
      </c>
      <c r="T539" s="45">
        <f t="shared" si="130"/>
        <v>0</v>
      </c>
      <c r="U539" s="45">
        <f t="shared" si="130"/>
        <v>0</v>
      </c>
      <c r="V539" s="43">
        <f t="shared" si="130"/>
        <v>0</v>
      </c>
      <c r="W539" s="42">
        <f t="shared" si="130"/>
        <v>0</v>
      </c>
      <c r="X539" s="80"/>
      <c r="Y539" s="80"/>
      <c r="Z539" s="80"/>
      <c r="AA539" s="80"/>
      <c r="AB539" s="80"/>
      <c r="AC539" s="80"/>
      <c r="AD539" s="80"/>
      <c r="AE539" s="80"/>
      <c r="AF539" s="80"/>
      <c r="AG539" s="80"/>
      <c r="AH539" s="80"/>
      <c r="AI539" s="80"/>
      <c r="AJ539" s="80"/>
      <c r="AK539" s="80"/>
      <c r="AL539" s="80"/>
      <c r="AM539" s="80"/>
      <c r="AN539" s="80"/>
      <c r="AO539" s="80"/>
      <c r="AP539" s="80"/>
    </row>
    <row r="540" spans="1:45" outlineLevel="1" x14ac:dyDescent="0.2">
      <c r="A540" s="361"/>
      <c r="B540" s="35"/>
      <c r="C540" s="34"/>
      <c r="D540" s="72"/>
      <c r="E540" s="73"/>
      <c r="F540" s="180" t="s">
        <v>9</v>
      </c>
      <c r="G540" s="181">
        <f t="shared" ref="G540:V540" si="131">G11</f>
        <v>0</v>
      </c>
      <c r="H540" s="182">
        <f t="shared" si="131"/>
        <v>0</v>
      </c>
      <c r="I540" s="183">
        <f t="shared" si="131"/>
        <v>0</v>
      </c>
      <c r="J540" s="183">
        <f t="shared" si="131"/>
        <v>0</v>
      </c>
      <c r="K540" s="200">
        <f t="shared" si="131"/>
        <v>0</v>
      </c>
      <c r="L540" s="184">
        <f t="shared" si="131"/>
        <v>0</v>
      </c>
      <c r="M540" s="185">
        <f t="shared" si="131"/>
        <v>0</v>
      </c>
      <c r="N540" s="185">
        <f t="shared" si="131"/>
        <v>0</v>
      </c>
      <c r="O540" s="185">
        <f t="shared" si="131"/>
        <v>0</v>
      </c>
      <c r="P540" s="185">
        <f t="shared" si="131"/>
        <v>0</v>
      </c>
      <c r="Q540" s="185">
        <f t="shared" si="131"/>
        <v>0</v>
      </c>
      <c r="R540" s="185">
        <f t="shared" si="131"/>
        <v>0</v>
      </c>
      <c r="S540" s="185">
        <f t="shared" si="131"/>
        <v>0</v>
      </c>
      <c r="T540" s="185">
        <f t="shared" si="131"/>
        <v>0</v>
      </c>
      <c r="U540" s="185">
        <f t="shared" si="131"/>
        <v>0</v>
      </c>
      <c r="V540" s="186">
        <f t="shared" si="131"/>
        <v>0</v>
      </c>
      <c r="W540" s="54">
        <f>G540-SUM(H540:V540)</f>
        <v>0</v>
      </c>
      <c r="X540" s="80"/>
      <c r="Y540" s="80"/>
      <c r="Z540" s="80"/>
      <c r="AA540" s="80"/>
      <c r="AB540" s="80"/>
      <c r="AC540" s="80"/>
      <c r="AD540" s="80"/>
      <c r="AE540" s="80"/>
      <c r="AF540" s="80"/>
      <c r="AG540" s="80"/>
      <c r="AH540" s="80"/>
      <c r="AI540" s="80"/>
      <c r="AJ540" s="80"/>
      <c r="AK540" s="80"/>
      <c r="AL540" s="80"/>
      <c r="AM540" s="80"/>
      <c r="AN540" s="80"/>
      <c r="AO540" s="80"/>
      <c r="AP540" s="80"/>
    </row>
    <row r="541" spans="1:45" outlineLevel="1" x14ac:dyDescent="0.2">
      <c r="A541" s="361"/>
      <c r="B541" s="35"/>
      <c r="C541" s="72"/>
      <c r="D541" s="72"/>
      <c r="E541" s="72"/>
      <c r="F541" s="180" t="s">
        <v>10</v>
      </c>
      <c r="G541" s="191">
        <f>G12</f>
        <v>0</v>
      </c>
      <c r="H541" s="192">
        <f>G541</f>
        <v>0</v>
      </c>
      <c r="I541" s="50"/>
      <c r="J541" s="50"/>
      <c r="K541" s="188"/>
      <c r="L541" s="50"/>
      <c r="M541" s="50"/>
      <c r="N541" s="50"/>
      <c r="O541" s="50"/>
      <c r="P541" s="50"/>
      <c r="Q541" s="50"/>
      <c r="R541" s="50"/>
      <c r="S541" s="50"/>
      <c r="T541" s="50"/>
      <c r="U541" s="50"/>
      <c r="V541" s="188"/>
      <c r="W541" s="189"/>
      <c r="X541" s="80"/>
      <c r="Y541" s="80"/>
      <c r="Z541" s="80"/>
      <c r="AA541" s="80"/>
      <c r="AB541" s="80"/>
      <c r="AC541" s="80"/>
      <c r="AD541" s="80"/>
      <c r="AE541" s="80"/>
      <c r="AF541" s="80"/>
      <c r="AG541" s="80"/>
      <c r="AH541" s="80"/>
      <c r="AI541" s="80"/>
      <c r="AJ541" s="80"/>
      <c r="AK541" s="80"/>
      <c r="AL541" s="80"/>
      <c r="AM541" s="80"/>
      <c r="AN541" s="80"/>
      <c r="AO541" s="80"/>
      <c r="AP541" s="80"/>
    </row>
    <row r="542" spans="1:45" x14ac:dyDescent="0.2">
      <c r="A542" s="361"/>
      <c r="B542" s="35"/>
      <c r="C542" s="72"/>
      <c r="D542" s="73" t="s">
        <v>302</v>
      </c>
      <c r="E542" s="72"/>
      <c r="F542" s="34"/>
      <c r="G542" s="57">
        <f>SUBTOTAL(9,G543:G544)</f>
        <v>0</v>
      </c>
      <c r="H542" s="132">
        <f>SUBTOTAL(9,H543:H544)</f>
        <v>0</v>
      </c>
      <c r="I542" s="50">
        <f t="shared" ref="I542:W542" si="132">SUBTOTAL(9,I543:I544)</f>
        <v>0</v>
      </c>
      <c r="J542" s="50">
        <f t="shared" si="132"/>
        <v>0</v>
      </c>
      <c r="K542" s="52">
        <f t="shared" si="132"/>
        <v>0</v>
      </c>
      <c r="L542" s="51">
        <f t="shared" si="132"/>
        <v>0</v>
      </c>
      <c r="M542" s="50">
        <f t="shared" si="132"/>
        <v>0</v>
      </c>
      <c r="N542" s="50">
        <f t="shared" si="132"/>
        <v>0</v>
      </c>
      <c r="O542" s="50">
        <f t="shared" si="132"/>
        <v>0</v>
      </c>
      <c r="P542" s="50">
        <f t="shared" si="132"/>
        <v>0</v>
      </c>
      <c r="Q542" s="50">
        <f t="shared" si="132"/>
        <v>0</v>
      </c>
      <c r="R542" s="50">
        <f t="shared" si="132"/>
        <v>0</v>
      </c>
      <c r="S542" s="50">
        <f t="shared" si="132"/>
        <v>0</v>
      </c>
      <c r="T542" s="50">
        <f t="shared" si="132"/>
        <v>0</v>
      </c>
      <c r="U542" s="50">
        <f t="shared" si="132"/>
        <v>0</v>
      </c>
      <c r="V542" s="52">
        <f t="shared" si="132"/>
        <v>0</v>
      </c>
      <c r="W542" s="56">
        <f t="shared" si="132"/>
        <v>0</v>
      </c>
      <c r="X542" s="80"/>
      <c r="Y542" s="80"/>
      <c r="Z542" s="80"/>
      <c r="AA542" s="80"/>
      <c r="AB542" s="80"/>
      <c r="AC542" s="80"/>
      <c r="AD542" s="80"/>
      <c r="AE542" s="80"/>
      <c r="AF542" s="80"/>
      <c r="AG542" s="80"/>
      <c r="AH542" s="80"/>
      <c r="AI542" s="80"/>
      <c r="AJ542" s="80"/>
      <c r="AK542" s="80"/>
      <c r="AL542" s="80"/>
      <c r="AM542" s="80"/>
      <c r="AN542" s="80"/>
      <c r="AO542" s="80"/>
      <c r="AP542" s="80"/>
    </row>
    <row r="543" spans="1:45" outlineLevel="1" x14ac:dyDescent="0.2">
      <c r="A543" s="361"/>
      <c r="B543" s="35"/>
      <c r="C543" s="72"/>
      <c r="D543" s="72"/>
      <c r="E543" s="72"/>
      <c r="F543" s="180" t="s">
        <v>290</v>
      </c>
      <c r="G543" s="191">
        <f>G14</f>
        <v>0</v>
      </c>
      <c r="H543" s="192">
        <f>G543</f>
        <v>0</v>
      </c>
      <c r="I543" s="50"/>
      <c r="J543" s="50"/>
      <c r="K543" s="52"/>
      <c r="L543" s="51"/>
      <c r="M543" s="50"/>
      <c r="N543" s="50"/>
      <c r="O543" s="50"/>
      <c r="P543" s="50"/>
      <c r="Q543" s="50"/>
      <c r="R543" s="50"/>
      <c r="S543" s="50"/>
      <c r="T543" s="50"/>
      <c r="U543" s="50"/>
      <c r="V543" s="52"/>
      <c r="W543" s="54">
        <f>G543-SUM(H543:V543)</f>
        <v>0</v>
      </c>
      <c r="X543" s="80"/>
      <c r="Y543" s="80"/>
      <c r="Z543" s="80"/>
      <c r="AA543" s="80"/>
      <c r="AB543" s="80"/>
      <c r="AC543" s="80"/>
      <c r="AD543" s="80"/>
      <c r="AE543" s="80"/>
      <c r="AF543" s="80"/>
      <c r="AG543" s="80"/>
      <c r="AH543" s="80"/>
      <c r="AI543" s="80"/>
      <c r="AJ543" s="80"/>
      <c r="AK543" s="80"/>
      <c r="AL543" s="80"/>
      <c r="AM543" s="80"/>
      <c r="AN543" s="80"/>
      <c r="AO543" s="80"/>
      <c r="AP543" s="80"/>
    </row>
    <row r="544" spans="1:45" outlineLevel="1" x14ac:dyDescent="0.2">
      <c r="A544" s="361"/>
      <c r="B544" s="35"/>
      <c r="C544" s="72"/>
      <c r="D544" s="72"/>
      <c r="E544" s="72"/>
      <c r="F544" s="190" t="s">
        <v>291</v>
      </c>
      <c r="G544" s="191">
        <f>G15</f>
        <v>0</v>
      </c>
      <c r="H544" s="182">
        <f t="shared" ref="H544:V544" si="133">H15</f>
        <v>0</v>
      </c>
      <c r="I544" s="183">
        <f t="shared" si="133"/>
        <v>0</v>
      </c>
      <c r="J544" s="183">
        <f t="shared" si="133"/>
        <v>0</v>
      </c>
      <c r="K544" s="200">
        <f t="shared" si="133"/>
        <v>0</v>
      </c>
      <c r="L544" s="184">
        <f t="shared" si="133"/>
        <v>0</v>
      </c>
      <c r="M544" s="185">
        <f t="shared" si="133"/>
        <v>0</v>
      </c>
      <c r="N544" s="185">
        <f t="shared" si="133"/>
        <v>0</v>
      </c>
      <c r="O544" s="185">
        <f t="shared" si="133"/>
        <v>0</v>
      </c>
      <c r="P544" s="185">
        <f t="shared" si="133"/>
        <v>0</v>
      </c>
      <c r="Q544" s="185">
        <f t="shared" si="133"/>
        <v>0</v>
      </c>
      <c r="R544" s="185">
        <f t="shared" si="133"/>
        <v>0</v>
      </c>
      <c r="S544" s="185">
        <f t="shared" si="133"/>
        <v>0</v>
      </c>
      <c r="T544" s="185">
        <f t="shared" si="133"/>
        <v>0</v>
      </c>
      <c r="U544" s="185">
        <f t="shared" si="133"/>
        <v>0</v>
      </c>
      <c r="V544" s="186">
        <f t="shared" si="133"/>
        <v>0</v>
      </c>
      <c r="W544" s="54">
        <f>G544-SUM(H544:V544)</f>
        <v>0</v>
      </c>
      <c r="X544" s="80"/>
      <c r="Y544" s="80"/>
      <c r="Z544" s="80"/>
      <c r="AA544" s="80"/>
      <c r="AB544" s="80"/>
      <c r="AC544" s="80"/>
      <c r="AD544" s="80"/>
      <c r="AE544" s="80"/>
      <c r="AF544" s="80"/>
      <c r="AG544" s="80"/>
      <c r="AH544" s="80"/>
      <c r="AI544" s="80"/>
      <c r="AJ544" s="80"/>
      <c r="AK544" s="80"/>
      <c r="AL544" s="80"/>
      <c r="AM544" s="80"/>
      <c r="AN544" s="80"/>
      <c r="AO544" s="80"/>
      <c r="AP544" s="80"/>
    </row>
    <row r="545" spans="1:42" x14ac:dyDescent="0.2">
      <c r="A545" s="361"/>
      <c r="B545" s="35"/>
      <c r="C545" s="33" t="s">
        <v>50</v>
      </c>
      <c r="D545" s="33"/>
      <c r="E545" s="34"/>
      <c r="F545" s="34"/>
      <c r="G545" s="77"/>
      <c r="H545" s="74"/>
      <c r="I545" s="74"/>
      <c r="J545" s="74"/>
      <c r="K545" s="75"/>
      <c r="L545" s="58"/>
      <c r="M545" s="43"/>
      <c r="N545" s="43"/>
      <c r="O545" s="43"/>
      <c r="P545" s="43"/>
      <c r="Q545" s="43"/>
      <c r="R545" s="43"/>
      <c r="S545" s="43"/>
      <c r="T545" s="43"/>
      <c r="U545" s="43"/>
      <c r="V545" s="46"/>
      <c r="W545" s="42"/>
      <c r="X545" s="80"/>
      <c r="Y545" s="80"/>
      <c r="Z545" s="80"/>
      <c r="AA545" s="80"/>
      <c r="AB545" s="80"/>
      <c r="AC545" s="80"/>
      <c r="AD545" s="80"/>
      <c r="AE545" s="80"/>
      <c r="AF545" s="80"/>
      <c r="AG545" s="80"/>
      <c r="AH545" s="80"/>
      <c r="AI545" s="80"/>
      <c r="AJ545" s="80"/>
      <c r="AK545" s="80"/>
      <c r="AL545" s="80"/>
      <c r="AM545" s="80"/>
      <c r="AN545" s="80"/>
      <c r="AO545" s="80"/>
      <c r="AP545" s="80"/>
    </row>
    <row r="546" spans="1:42" x14ac:dyDescent="0.2">
      <c r="A546" s="361"/>
      <c r="B546" s="35"/>
      <c r="C546" s="33"/>
      <c r="D546" s="73" t="s">
        <v>51</v>
      </c>
      <c r="E546" s="34"/>
      <c r="F546" s="34"/>
      <c r="G546" s="77"/>
      <c r="H546" s="74"/>
      <c r="I546" s="74"/>
      <c r="J546" s="74"/>
      <c r="K546" s="75"/>
      <c r="L546" s="58"/>
      <c r="M546" s="43"/>
      <c r="N546" s="43"/>
      <c r="O546" s="43"/>
      <c r="P546" s="43"/>
      <c r="Q546" s="43"/>
      <c r="R546" s="43"/>
      <c r="S546" s="43"/>
      <c r="T546" s="43"/>
      <c r="U546" s="43"/>
      <c r="V546" s="46"/>
      <c r="W546" s="42"/>
      <c r="X546" s="80"/>
      <c r="Y546" s="80"/>
      <c r="Z546" s="80"/>
      <c r="AA546" s="80"/>
      <c r="AB546" s="80"/>
      <c r="AC546" s="80"/>
      <c r="AD546" s="80"/>
      <c r="AE546" s="80"/>
      <c r="AF546" s="80"/>
      <c r="AG546" s="80"/>
      <c r="AH546" s="80"/>
      <c r="AI546" s="80"/>
      <c r="AJ546" s="80"/>
      <c r="AK546" s="80"/>
      <c r="AL546" s="80"/>
      <c r="AM546" s="80"/>
      <c r="AN546" s="80"/>
      <c r="AO546" s="80"/>
      <c r="AP546" s="80"/>
    </row>
    <row r="547" spans="1:42" x14ac:dyDescent="0.2">
      <c r="A547" s="361"/>
      <c r="B547" s="35"/>
      <c r="C547" s="33"/>
      <c r="D547" s="33"/>
      <c r="E547" s="34" t="s">
        <v>144</v>
      </c>
      <c r="F547" s="34"/>
      <c r="G547" s="77">
        <f t="shared" ref="G547:M547" si="134">SUBTOTAL(9,G548:G551)</f>
        <v>0</v>
      </c>
      <c r="H547" s="78">
        <f t="shared" si="134"/>
        <v>0</v>
      </c>
      <c r="I547" s="74">
        <f t="shared" si="134"/>
        <v>0</v>
      </c>
      <c r="J547" s="74">
        <f t="shared" si="134"/>
        <v>0</v>
      </c>
      <c r="K547" s="75">
        <f t="shared" si="134"/>
        <v>0</v>
      </c>
      <c r="L547" s="43">
        <f t="shared" si="134"/>
        <v>0</v>
      </c>
      <c r="M547" s="43">
        <f t="shared" si="134"/>
        <v>0</v>
      </c>
      <c r="N547" s="43">
        <f t="shared" ref="N547:W547" si="135">SUBTOTAL(9,N548:N551)</f>
        <v>0</v>
      </c>
      <c r="O547" s="43">
        <f t="shared" si="135"/>
        <v>0</v>
      </c>
      <c r="P547" s="43">
        <f t="shared" si="135"/>
        <v>0</v>
      </c>
      <c r="Q547" s="43">
        <f t="shared" si="135"/>
        <v>0</v>
      </c>
      <c r="R547" s="43">
        <f t="shared" si="135"/>
        <v>0</v>
      </c>
      <c r="S547" s="43">
        <f t="shared" si="135"/>
        <v>0</v>
      </c>
      <c r="T547" s="43">
        <f t="shared" si="135"/>
        <v>0</v>
      </c>
      <c r="U547" s="43">
        <f t="shared" si="135"/>
        <v>0</v>
      </c>
      <c r="V547" s="43">
        <f t="shared" si="135"/>
        <v>0</v>
      </c>
      <c r="W547" s="42">
        <f t="shared" si="135"/>
        <v>0</v>
      </c>
      <c r="X547" s="80"/>
      <c r="Y547" s="80"/>
      <c r="Z547" s="80"/>
      <c r="AA547" s="80"/>
      <c r="AB547" s="80"/>
      <c r="AC547" s="80"/>
      <c r="AD547" s="80"/>
      <c r="AE547" s="80"/>
      <c r="AF547" s="80"/>
      <c r="AG547" s="80"/>
      <c r="AH547" s="80"/>
      <c r="AI547" s="80"/>
      <c r="AJ547" s="80"/>
      <c r="AK547" s="80"/>
      <c r="AL547" s="80"/>
      <c r="AM547" s="80"/>
      <c r="AN547" s="80"/>
      <c r="AO547" s="80"/>
      <c r="AP547" s="80"/>
    </row>
    <row r="548" spans="1:42" outlineLevel="1" x14ac:dyDescent="0.2">
      <c r="A548" s="361"/>
      <c r="B548" s="35"/>
      <c r="C548" s="33"/>
      <c r="D548" s="33"/>
      <c r="E548" s="34"/>
      <c r="F548" s="180" t="s">
        <v>145</v>
      </c>
      <c r="G548" s="193">
        <f>G19</f>
        <v>0</v>
      </c>
      <c r="H548" s="194">
        <f>G548*(1-VLOOKUP($F548,SHT,2,FALSE))+$H19*VLOOKUP($F548,SHT,2,FALSE)</f>
        <v>0</v>
      </c>
      <c r="I548" s="183">
        <f t="shared" ref="I548:V548" si="136">I19*VLOOKUP($F548,SHT,2,FALSE)</f>
        <v>0</v>
      </c>
      <c r="J548" s="183">
        <f t="shared" si="136"/>
        <v>0</v>
      </c>
      <c r="K548" s="200">
        <f t="shared" si="136"/>
        <v>0</v>
      </c>
      <c r="L548" s="184">
        <f t="shared" si="136"/>
        <v>0</v>
      </c>
      <c r="M548" s="195">
        <f t="shared" si="136"/>
        <v>0</v>
      </c>
      <c r="N548" s="185">
        <f t="shared" si="136"/>
        <v>0</v>
      </c>
      <c r="O548" s="185">
        <f t="shared" si="136"/>
        <v>0</v>
      </c>
      <c r="P548" s="185">
        <f t="shared" si="136"/>
        <v>0</v>
      </c>
      <c r="Q548" s="185">
        <f t="shared" si="136"/>
        <v>0</v>
      </c>
      <c r="R548" s="185">
        <f t="shared" si="136"/>
        <v>0</v>
      </c>
      <c r="S548" s="185">
        <f t="shared" si="136"/>
        <v>0</v>
      </c>
      <c r="T548" s="182">
        <f t="shared" si="136"/>
        <v>0</v>
      </c>
      <c r="U548" s="185">
        <f t="shared" si="136"/>
        <v>0</v>
      </c>
      <c r="V548" s="186">
        <f t="shared" si="136"/>
        <v>0</v>
      </c>
      <c r="W548" s="54">
        <f>G548-SUM(H548:V548)</f>
        <v>0</v>
      </c>
      <c r="X548" s="80"/>
      <c r="Y548" s="80"/>
      <c r="Z548" s="80"/>
      <c r="AA548" s="80"/>
      <c r="AB548" s="80"/>
      <c r="AC548" s="80"/>
      <c r="AD548" s="80"/>
      <c r="AE548" s="80"/>
      <c r="AF548" s="80"/>
      <c r="AG548" s="80"/>
      <c r="AH548" s="80"/>
      <c r="AI548" s="80"/>
      <c r="AJ548" s="80"/>
      <c r="AK548" s="80"/>
      <c r="AL548" s="80"/>
      <c r="AM548" s="80"/>
      <c r="AN548" s="80"/>
      <c r="AO548" s="80"/>
      <c r="AP548" s="80"/>
    </row>
    <row r="549" spans="1:42" outlineLevel="1" x14ac:dyDescent="0.2">
      <c r="A549" s="361"/>
      <c r="B549" s="35"/>
      <c r="C549" s="33"/>
      <c r="D549" s="33"/>
      <c r="E549" s="34"/>
      <c r="F549" s="180" t="s">
        <v>146</v>
      </c>
      <c r="G549" s="193">
        <f>G20</f>
        <v>0</v>
      </c>
      <c r="H549" s="194">
        <f>G549*(1-VLOOKUP($F549,SHT,2,FALSE))+$H20*VLOOKUP($F549,SHT,2,FALSE)</f>
        <v>0</v>
      </c>
      <c r="I549" s="183">
        <f t="shared" ref="I549:V549" si="137">I20*VLOOKUP($F549,SHT,2,FALSE)</f>
        <v>0</v>
      </c>
      <c r="J549" s="183">
        <f t="shared" si="137"/>
        <v>0</v>
      </c>
      <c r="K549" s="200">
        <f t="shared" si="137"/>
        <v>0</v>
      </c>
      <c r="L549" s="184">
        <f t="shared" si="137"/>
        <v>0</v>
      </c>
      <c r="M549" s="195">
        <f t="shared" si="137"/>
        <v>0</v>
      </c>
      <c r="N549" s="185">
        <f t="shared" si="137"/>
        <v>0</v>
      </c>
      <c r="O549" s="185">
        <f t="shared" si="137"/>
        <v>0</v>
      </c>
      <c r="P549" s="185">
        <f t="shared" si="137"/>
        <v>0</v>
      </c>
      <c r="Q549" s="185">
        <f t="shared" si="137"/>
        <v>0</v>
      </c>
      <c r="R549" s="185">
        <f t="shared" si="137"/>
        <v>0</v>
      </c>
      <c r="S549" s="185">
        <f t="shared" si="137"/>
        <v>0</v>
      </c>
      <c r="T549" s="182">
        <f t="shared" si="137"/>
        <v>0</v>
      </c>
      <c r="U549" s="185">
        <f t="shared" si="137"/>
        <v>0</v>
      </c>
      <c r="V549" s="186">
        <f t="shared" si="137"/>
        <v>0</v>
      </c>
      <c r="W549" s="54">
        <f>G549-SUM(H549:V549)</f>
        <v>0</v>
      </c>
      <c r="X549" s="80"/>
      <c r="Y549" s="80"/>
      <c r="Z549" s="80"/>
      <c r="AA549" s="80"/>
      <c r="AB549" s="80"/>
      <c r="AC549" s="80"/>
      <c r="AD549" s="80"/>
      <c r="AE549" s="80"/>
      <c r="AF549" s="80"/>
      <c r="AG549" s="80"/>
      <c r="AH549" s="80"/>
      <c r="AI549" s="80"/>
      <c r="AJ549" s="80"/>
      <c r="AK549" s="80"/>
      <c r="AL549" s="80"/>
      <c r="AM549" s="80"/>
      <c r="AN549" s="80"/>
      <c r="AO549" s="80"/>
      <c r="AP549" s="80"/>
    </row>
    <row r="550" spans="1:42" outlineLevel="1" x14ac:dyDescent="0.2">
      <c r="A550" s="361"/>
      <c r="B550" s="35"/>
      <c r="C550" s="33"/>
      <c r="D550" s="33"/>
      <c r="E550" s="34"/>
      <c r="F550" s="180" t="s">
        <v>147</v>
      </c>
      <c r="G550" s="193">
        <f>G21</f>
        <v>0</v>
      </c>
      <c r="H550" s="194">
        <f>G550*(1-VLOOKUP($F550,SHT,2,FALSE))+$H21*VLOOKUP($F550,SHT,2,FALSE)</f>
        <v>0</v>
      </c>
      <c r="I550" s="183">
        <f t="shared" ref="I550:V550" si="138">I21*VLOOKUP($F550,SHT,2,FALSE)</f>
        <v>0</v>
      </c>
      <c r="J550" s="183">
        <f t="shared" si="138"/>
        <v>0</v>
      </c>
      <c r="K550" s="200">
        <f t="shared" si="138"/>
        <v>0</v>
      </c>
      <c r="L550" s="184">
        <f t="shared" si="138"/>
        <v>0</v>
      </c>
      <c r="M550" s="195">
        <f t="shared" si="138"/>
        <v>0</v>
      </c>
      <c r="N550" s="185">
        <f t="shared" si="138"/>
        <v>0</v>
      </c>
      <c r="O550" s="185">
        <f t="shared" si="138"/>
        <v>0</v>
      </c>
      <c r="P550" s="185">
        <f t="shared" si="138"/>
        <v>0</v>
      </c>
      <c r="Q550" s="185">
        <f t="shared" si="138"/>
        <v>0</v>
      </c>
      <c r="R550" s="185">
        <f t="shared" si="138"/>
        <v>0</v>
      </c>
      <c r="S550" s="185">
        <f t="shared" si="138"/>
        <v>0</v>
      </c>
      <c r="T550" s="182">
        <f t="shared" si="138"/>
        <v>0</v>
      </c>
      <c r="U550" s="185">
        <f t="shared" si="138"/>
        <v>0</v>
      </c>
      <c r="V550" s="186">
        <f t="shared" si="138"/>
        <v>0</v>
      </c>
      <c r="W550" s="54">
        <f>G550-SUM(H550:V550)</f>
        <v>0</v>
      </c>
      <c r="X550" s="80"/>
      <c r="Y550" s="80"/>
      <c r="Z550" s="80"/>
      <c r="AA550" s="80"/>
      <c r="AB550" s="80"/>
      <c r="AC550" s="80"/>
      <c r="AD550" s="80"/>
      <c r="AE550" s="80"/>
      <c r="AF550" s="80"/>
      <c r="AG550" s="80"/>
      <c r="AH550" s="80"/>
      <c r="AI550" s="80"/>
      <c r="AJ550" s="80"/>
      <c r="AK550" s="80"/>
      <c r="AL550" s="80"/>
      <c r="AM550" s="80"/>
      <c r="AN550" s="80"/>
      <c r="AO550" s="80"/>
      <c r="AP550" s="80"/>
    </row>
    <row r="551" spans="1:42" outlineLevel="1" x14ac:dyDescent="0.2">
      <c r="A551" s="361"/>
      <c r="B551" s="35"/>
      <c r="C551" s="33"/>
      <c r="D551" s="33"/>
      <c r="E551" s="34"/>
      <c r="F551" s="180" t="s">
        <v>179</v>
      </c>
      <c r="G551" s="193">
        <f>G22</f>
        <v>0</v>
      </c>
      <c r="H551" s="194">
        <f>G551*(1-VLOOKUP($F551,SHT,2,FALSE))+$H22*VLOOKUP($F551,SHT,2,FALSE)</f>
        <v>0</v>
      </c>
      <c r="I551" s="183">
        <f t="shared" ref="I551:V551" si="139">I22*VLOOKUP($F551,SHT,2,FALSE)</f>
        <v>0</v>
      </c>
      <c r="J551" s="183">
        <f t="shared" si="139"/>
        <v>0</v>
      </c>
      <c r="K551" s="200">
        <f t="shared" si="139"/>
        <v>0</v>
      </c>
      <c r="L551" s="184">
        <f t="shared" si="139"/>
        <v>0</v>
      </c>
      <c r="M551" s="195">
        <f t="shared" si="139"/>
        <v>0</v>
      </c>
      <c r="N551" s="185">
        <f t="shared" si="139"/>
        <v>0</v>
      </c>
      <c r="O551" s="185">
        <f t="shared" si="139"/>
        <v>0</v>
      </c>
      <c r="P551" s="185">
        <f t="shared" si="139"/>
        <v>0</v>
      </c>
      <c r="Q551" s="185">
        <f t="shared" si="139"/>
        <v>0</v>
      </c>
      <c r="R551" s="185">
        <f t="shared" si="139"/>
        <v>0</v>
      </c>
      <c r="S551" s="185">
        <f t="shared" si="139"/>
        <v>0</v>
      </c>
      <c r="T551" s="182">
        <f t="shared" si="139"/>
        <v>0</v>
      </c>
      <c r="U551" s="185">
        <f t="shared" si="139"/>
        <v>0</v>
      </c>
      <c r="V551" s="186">
        <f t="shared" si="139"/>
        <v>0</v>
      </c>
      <c r="W551" s="54">
        <f>G551-SUM(H551:V551)</f>
        <v>0</v>
      </c>
      <c r="X551" s="80"/>
      <c r="Y551" s="80"/>
      <c r="Z551" s="80"/>
      <c r="AA551" s="80"/>
      <c r="AB551" s="80"/>
      <c r="AC551" s="80"/>
      <c r="AD551" s="80"/>
      <c r="AE551" s="80"/>
      <c r="AF551" s="80"/>
      <c r="AG551" s="80"/>
      <c r="AH551" s="80"/>
      <c r="AI551" s="80"/>
      <c r="AJ551" s="80"/>
      <c r="AK551" s="80"/>
      <c r="AL551" s="80"/>
      <c r="AM551" s="80"/>
      <c r="AN551" s="80"/>
      <c r="AO551" s="80"/>
      <c r="AP551" s="80"/>
    </row>
    <row r="552" spans="1:42" x14ac:dyDescent="0.2">
      <c r="A552" s="361"/>
      <c r="B552" s="35"/>
      <c r="C552" s="33"/>
      <c r="D552" s="33"/>
      <c r="E552" s="34" t="s">
        <v>148</v>
      </c>
      <c r="F552" s="34"/>
      <c r="G552" s="77">
        <f t="shared" ref="G552:M552" si="140">SUBTOTAL(9,G553:G556)</f>
        <v>0</v>
      </c>
      <c r="H552" s="78">
        <f t="shared" si="140"/>
        <v>0</v>
      </c>
      <c r="I552" s="74">
        <f t="shared" si="140"/>
        <v>0</v>
      </c>
      <c r="J552" s="74">
        <f t="shared" si="140"/>
        <v>0</v>
      </c>
      <c r="K552" s="75">
        <f t="shared" si="140"/>
        <v>0</v>
      </c>
      <c r="L552" s="43">
        <f t="shared" si="140"/>
        <v>0</v>
      </c>
      <c r="M552" s="43">
        <f t="shared" si="140"/>
        <v>0</v>
      </c>
      <c r="N552" s="43">
        <f t="shared" ref="N552:W552" si="141">SUBTOTAL(9,N553:N556)</f>
        <v>0</v>
      </c>
      <c r="O552" s="43">
        <f t="shared" si="141"/>
        <v>0</v>
      </c>
      <c r="P552" s="43">
        <f t="shared" si="141"/>
        <v>0</v>
      </c>
      <c r="Q552" s="43">
        <f t="shared" si="141"/>
        <v>0</v>
      </c>
      <c r="R552" s="43">
        <f t="shared" si="141"/>
        <v>0</v>
      </c>
      <c r="S552" s="43">
        <f t="shared" si="141"/>
        <v>0</v>
      </c>
      <c r="T552" s="43">
        <f t="shared" si="141"/>
        <v>0</v>
      </c>
      <c r="U552" s="43">
        <f t="shared" si="141"/>
        <v>0</v>
      </c>
      <c r="V552" s="43">
        <f t="shared" si="141"/>
        <v>0</v>
      </c>
      <c r="W552" s="42">
        <f t="shared" si="141"/>
        <v>0</v>
      </c>
      <c r="X552" s="80"/>
      <c r="Y552" s="80"/>
      <c r="Z552" s="80"/>
      <c r="AA552" s="80"/>
      <c r="AB552" s="80"/>
      <c r="AC552" s="80"/>
      <c r="AD552" s="80"/>
      <c r="AE552" s="80"/>
      <c r="AF552" s="80"/>
      <c r="AG552" s="80"/>
      <c r="AH552" s="80"/>
      <c r="AI552" s="80"/>
      <c r="AJ552" s="80"/>
      <c r="AK552" s="80"/>
      <c r="AL552" s="80"/>
      <c r="AM552" s="80"/>
      <c r="AN552" s="80"/>
      <c r="AO552" s="80"/>
      <c r="AP552" s="80"/>
    </row>
    <row r="553" spans="1:42" outlineLevel="1" x14ac:dyDescent="0.2">
      <c r="A553" s="361"/>
      <c r="B553" s="35"/>
      <c r="C553" s="33"/>
      <c r="D553" s="33"/>
      <c r="E553" s="34"/>
      <c r="F553" s="180" t="s">
        <v>149</v>
      </c>
      <c r="G553" s="193">
        <f>G24</f>
        <v>0</v>
      </c>
      <c r="H553" s="194">
        <f>G553*(1-VLOOKUP($F553,SHT,2,FALSE))+$H24*VLOOKUP($F553,SHT,2,FALSE)</f>
        <v>0</v>
      </c>
      <c r="I553" s="183">
        <f t="shared" ref="I553:V553" si="142">I24*VLOOKUP($F553,SHT,2,FALSE)</f>
        <v>0</v>
      </c>
      <c r="J553" s="183">
        <f t="shared" si="142"/>
        <v>0</v>
      </c>
      <c r="K553" s="200">
        <f t="shared" si="142"/>
        <v>0</v>
      </c>
      <c r="L553" s="184">
        <f t="shared" si="142"/>
        <v>0</v>
      </c>
      <c r="M553" s="195">
        <f t="shared" si="142"/>
        <v>0</v>
      </c>
      <c r="N553" s="185">
        <f t="shared" si="142"/>
        <v>0</v>
      </c>
      <c r="O553" s="185">
        <f t="shared" si="142"/>
        <v>0</v>
      </c>
      <c r="P553" s="185">
        <f t="shared" si="142"/>
        <v>0</v>
      </c>
      <c r="Q553" s="185">
        <f t="shared" si="142"/>
        <v>0</v>
      </c>
      <c r="R553" s="185">
        <f t="shared" si="142"/>
        <v>0</v>
      </c>
      <c r="S553" s="185">
        <f t="shared" si="142"/>
        <v>0</v>
      </c>
      <c r="T553" s="182">
        <f t="shared" si="142"/>
        <v>0</v>
      </c>
      <c r="U553" s="185">
        <f t="shared" si="142"/>
        <v>0</v>
      </c>
      <c r="V553" s="186">
        <f t="shared" si="142"/>
        <v>0</v>
      </c>
      <c r="W553" s="54">
        <f>G553-SUM(H553:V553)</f>
        <v>0</v>
      </c>
      <c r="X553" s="80"/>
      <c r="Y553" s="80"/>
      <c r="Z553" s="80"/>
      <c r="AA553" s="80"/>
      <c r="AB553" s="80"/>
      <c r="AC553" s="80"/>
      <c r="AD553" s="80"/>
      <c r="AE553" s="80"/>
      <c r="AF553" s="80"/>
      <c r="AG553" s="80"/>
      <c r="AH553" s="80"/>
      <c r="AI553" s="80"/>
      <c r="AJ553" s="80"/>
      <c r="AK553" s="80"/>
      <c r="AL553" s="80"/>
      <c r="AM553" s="80"/>
      <c r="AN553" s="80"/>
      <c r="AO553" s="80"/>
      <c r="AP553" s="80"/>
    </row>
    <row r="554" spans="1:42" outlineLevel="1" x14ac:dyDescent="0.2">
      <c r="A554" s="361"/>
      <c r="B554" s="35"/>
      <c r="C554" s="33"/>
      <c r="D554" s="33"/>
      <c r="E554" s="34"/>
      <c r="F554" s="180" t="s">
        <v>150</v>
      </c>
      <c r="G554" s="193">
        <f>G25</f>
        <v>0</v>
      </c>
      <c r="H554" s="194">
        <f>G554*(1-VLOOKUP($F554,SHT,2,FALSE))+$H25*VLOOKUP($F554,SHT,2,FALSE)</f>
        <v>0</v>
      </c>
      <c r="I554" s="183">
        <f t="shared" ref="I554:V554" si="143">I25*VLOOKUP($F554,SHT,2,FALSE)</f>
        <v>0</v>
      </c>
      <c r="J554" s="183">
        <f t="shared" si="143"/>
        <v>0</v>
      </c>
      <c r="K554" s="200">
        <f t="shared" si="143"/>
        <v>0</v>
      </c>
      <c r="L554" s="184">
        <f t="shared" si="143"/>
        <v>0</v>
      </c>
      <c r="M554" s="195">
        <f t="shared" si="143"/>
        <v>0</v>
      </c>
      <c r="N554" s="185">
        <f t="shared" si="143"/>
        <v>0</v>
      </c>
      <c r="O554" s="185">
        <f t="shared" si="143"/>
        <v>0</v>
      </c>
      <c r="P554" s="185">
        <f t="shared" si="143"/>
        <v>0</v>
      </c>
      <c r="Q554" s="185">
        <f t="shared" si="143"/>
        <v>0</v>
      </c>
      <c r="R554" s="185">
        <f t="shared" si="143"/>
        <v>0</v>
      </c>
      <c r="S554" s="185">
        <f t="shared" si="143"/>
        <v>0</v>
      </c>
      <c r="T554" s="182">
        <f t="shared" si="143"/>
        <v>0</v>
      </c>
      <c r="U554" s="185">
        <f t="shared" si="143"/>
        <v>0</v>
      </c>
      <c r="V554" s="186">
        <f t="shared" si="143"/>
        <v>0</v>
      </c>
      <c r="W554" s="54">
        <f>G554-SUM(H554:V554)</f>
        <v>0</v>
      </c>
      <c r="X554" s="80"/>
      <c r="Y554" s="80"/>
      <c r="Z554" s="80"/>
      <c r="AA554" s="80"/>
      <c r="AB554" s="80"/>
      <c r="AC554" s="80"/>
      <c r="AD554" s="80"/>
      <c r="AE554" s="80"/>
      <c r="AF554" s="80"/>
      <c r="AG554" s="80"/>
      <c r="AH554" s="80"/>
      <c r="AI554" s="80"/>
      <c r="AJ554" s="80"/>
      <c r="AK554" s="80"/>
      <c r="AL554" s="80"/>
      <c r="AM554" s="80"/>
      <c r="AN554" s="80"/>
      <c r="AO554" s="80"/>
      <c r="AP554" s="80"/>
    </row>
    <row r="555" spans="1:42" outlineLevel="1" x14ac:dyDescent="0.2">
      <c r="A555" s="361"/>
      <c r="B555" s="35"/>
      <c r="C555" s="33"/>
      <c r="D555" s="33"/>
      <c r="E555" s="34"/>
      <c r="F555" s="180" t="s">
        <v>151</v>
      </c>
      <c r="G555" s="193">
        <f>G26</f>
        <v>0</v>
      </c>
      <c r="H555" s="194">
        <f>G555*(1-VLOOKUP($F555,SHT,2,FALSE))+$H26*VLOOKUP($F555,SHT,2,FALSE)</f>
        <v>0</v>
      </c>
      <c r="I555" s="183">
        <f t="shared" ref="I555:V555" si="144">I26*VLOOKUP($F555,SHT,2,FALSE)</f>
        <v>0</v>
      </c>
      <c r="J555" s="183">
        <f t="shared" si="144"/>
        <v>0</v>
      </c>
      <c r="K555" s="200">
        <f t="shared" si="144"/>
        <v>0</v>
      </c>
      <c r="L555" s="184">
        <f t="shared" si="144"/>
        <v>0</v>
      </c>
      <c r="M555" s="195">
        <f t="shared" si="144"/>
        <v>0</v>
      </c>
      <c r="N555" s="185">
        <f t="shared" si="144"/>
        <v>0</v>
      </c>
      <c r="O555" s="185">
        <f t="shared" si="144"/>
        <v>0</v>
      </c>
      <c r="P555" s="185">
        <f t="shared" si="144"/>
        <v>0</v>
      </c>
      <c r="Q555" s="185">
        <f t="shared" si="144"/>
        <v>0</v>
      </c>
      <c r="R555" s="185">
        <f t="shared" si="144"/>
        <v>0</v>
      </c>
      <c r="S555" s="185">
        <f t="shared" si="144"/>
        <v>0</v>
      </c>
      <c r="T555" s="182">
        <f t="shared" si="144"/>
        <v>0</v>
      </c>
      <c r="U555" s="185">
        <f t="shared" si="144"/>
        <v>0</v>
      </c>
      <c r="V555" s="186">
        <f t="shared" si="144"/>
        <v>0</v>
      </c>
      <c r="W555" s="54">
        <f>G555-SUM(H555:V555)</f>
        <v>0</v>
      </c>
      <c r="X555" s="80"/>
      <c r="Y555" s="80"/>
      <c r="Z555" s="80"/>
      <c r="AA555" s="80"/>
      <c r="AB555" s="80"/>
      <c r="AC555" s="80"/>
      <c r="AD555" s="80"/>
      <c r="AE555" s="80"/>
      <c r="AF555" s="80"/>
      <c r="AG555" s="80"/>
      <c r="AH555" s="80"/>
      <c r="AI555" s="80"/>
      <c r="AJ555" s="80"/>
      <c r="AK555" s="80"/>
      <c r="AL555" s="80"/>
      <c r="AM555" s="80"/>
      <c r="AN555" s="80"/>
      <c r="AO555" s="80"/>
      <c r="AP555" s="80"/>
    </row>
    <row r="556" spans="1:42" outlineLevel="1" x14ac:dyDescent="0.2">
      <c r="A556" s="361"/>
      <c r="B556" s="35"/>
      <c r="C556" s="33"/>
      <c r="D556" s="33"/>
      <c r="E556" s="34"/>
      <c r="F556" s="180" t="s">
        <v>180</v>
      </c>
      <c r="G556" s="193">
        <f>G27</f>
        <v>0</v>
      </c>
      <c r="H556" s="196">
        <f>G556*(1-VLOOKUP($F556,SHT,2,FALSE))+$H27*VLOOKUP($F556,SHT,2,FALSE)</f>
        <v>0</v>
      </c>
      <c r="I556" s="194">
        <f t="shared" ref="I556:V556" si="145">I27*VLOOKUP($F556,SHT,2,FALSE)</f>
        <v>0</v>
      </c>
      <c r="J556" s="183">
        <f t="shared" si="145"/>
        <v>0</v>
      </c>
      <c r="K556" s="200">
        <f t="shared" si="145"/>
        <v>0</v>
      </c>
      <c r="L556" s="184">
        <f t="shared" si="145"/>
        <v>0</v>
      </c>
      <c r="M556" s="195">
        <f t="shared" si="145"/>
        <v>0</v>
      </c>
      <c r="N556" s="185">
        <f t="shared" si="145"/>
        <v>0</v>
      </c>
      <c r="O556" s="185">
        <f t="shared" si="145"/>
        <v>0</v>
      </c>
      <c r="P556" s="185">
        <f t="shared" si="145"/>
        <v>0</v>
      </c>
      <c r="Q556" s="185">
        <f t="shared" si="145"/>
        <v>0</v>
      </c>
      <c r="R556" s="185">
        <f t="shared" si="145"/>
        <v>0</v>
      </c>
      <c r="S556" s="185">
        <f t="shared" si="145"/>
        <v>0</v>
      </c>
      <c r="T556" s="182">
        <f t="shared" si="145"/>
        <v>0</v>
      </c>
      <c r="U556" s="185">
        <f t="shared" si="145"/>
        <v>0</v>
      </c>
      <c r="V556" s="186">
        <f t="shared" si="145"/>
        <v>0</v>
      </c>
      <c r="W556" s="54">
        <f>G556-SUM(H556:V556)</f>
        <v>0</v>
      </c>
      <c r="X556" s="80"/>
      <c r="Y556" s="80"/>
      <c r="Z556" s="80"/>
      <c r="AA556" s="80"/>
      <c r="AB556" s="80"/>
      <c r="AC556" s="80"/>
      <c r="AD556" s="80"/>
      <c r="AE556" s="80"/>
      <c r="AF556" s="80"/>
      <c r="AG556" s="80"/>
      <c r="AH556" s="80"/>
      <c r="AI556" s="80"/>
      <c r="AJ556" s="80"/>
      <c r="AK556" s="80"/>
      <c r="AL556" s="80"/>
      <c r="AM556" s="80"/>
      <c r="AN556" s="80"/>
      <c r="AO556" s="80"/>
      <c r="AP556" s="80"/>
    </row>
    <row r="557" spans="1:42" x14ac:dyDescent="0.2">
      <c r="A557" s="361"/>
      <c r="B557" s="35"/>
      <c r="C557" s="33"/>
      <c r="D557" s="33"/>
      <c r="E557" s="34" t="s">
        <v>283</v>
      </c>
      <c r="F557" s="34"/>
      <c r="G557" s="77">
        <f t="shared" ref="G557:W557" si="146">SUBTOTAL(9,G558:G558)</f>
        <v>0</v>
      </c>
      <c r="H557" s="78">
        <f t="shared" si="146"/>
        <v>0</v>
      </c>
      <c r="I557" s="74">
        <f t="shared" si="146"/>
        <v>0</v>
      </c>
      <c r="J557" s="74">
        <f t="shared" si="146"/>
        <v>0</v>
      </c>
      <c r="K557" s="75">
        <f t="shared" si="146"/>
        <v>0</v>
      </c>
      <c r="L557" s="43">
        <f t="shared" si="146"/>
        <v>0</v>
      </c>
      <c r="M557" s="43">
        <f t="shared" si="146"/>
        <v>0</v>
      </c>
      <c r="N557" s="43">
        <f t="shared" si="146"/>
        <v>0</v>
      </c>
      <c r="O557" s="43">
        <f t="shared" si="146"/>
        <v>0</v>
      </c>
      <c r="P557" s="43">
        <f t="shared" si="146"/>
        <v>0</v>
      </c>
      <c r="Q557" s="43">
        <f t="shared" si="146"/>
        <v>0</v>
      </c>
      <c r="R557" s="43">
        <f t="shared" si="146"/>
        <v>0</v>
      </c>
      <c r="S557" s="43">
        <f t="shared" si="146"/>
        <v>0</v>
      </c>
      <c r="T557" s="43">
        <f t="shared" si="146"/>
        <v>0</v>
      </c>
      <c r="U557" s="43">
        <f t="shared" si="146"/>
        <v>0</v>
      </c>
      <c r="V557" s="43">
        <f t="shared" si="146"/>
        <v>0</v>
      </c>
      <c r="W557" s="42">
        <f t="shared" si="146"/>
        <v>0</v>
      </c>
      <c r="X557" s="80"/>
      <c r="Y557" s="80"/>
      <c r="Z557" s="80"/>
      <c r="AA557" s="80"/>
      <c r="AB557" s="80"/>
      <c r="AC557" s="80"/>
      <c r="AD557" s="80"/>
      <c r="AE557" s="80"/>
      <c r="AF557" s="80"/>
      <c r="AG557" s="80"/>
      <c r="AH557" s="80"/>
      <c r="AI557" s="80"/>
      <c r="AJ557" s="80"/>
      <c r="AK557" s="80"/>
      <c r="AL557" s="80"/>
      <c r="AM557" s="80"/>
      <c r="AN557" s="80"/>
      <c r="AO557" s="80"/>
      <c r="AP557" s="80"/>
    </row>
    <row r="558" spans="1:42" outlineLevel="1" x14ac:dyDescent="0.2">
      <c r="A558" s="361"/>
      <c r="B558" s="35"/>
      <c r="C558" s="33"/>
      <c r="D558" s="33"/>
      <c r="E558" s="34"/>
      <c r="F558" s="180" t="s">
        <v>283</v>
      </c>
      <c r="G558" s="193">
        <f>G29</f>
        <v>0</v>
      </c>
      <c r="H558" s="194">
        <f>G558*(1-VLOOKUP($F558,SHT,2,FALSE))+$H29*VLOOKUP($F558,SHT,2,FALSE)</f>
        <v>0</v>
      </c>
      <c r="I558" s="183">
        <f t="shared" ref="I558:V558" si="147">I29*VLOOKUP($F558,SHT,2,FALSE)</f>
        <v>0</v>
      </c>
      <c r="J558" s="183">
        <f t="shared" si="147"/>
        <v>0</v>
      </c>
      <c r="K558" s="200">
        <f t="shared" si="147"/>
        <v>0</v>
      </c>
      <c r="L558" s="184">
        <f t="shared" si="147"/>
        <v>0</v>
      </c>
      <c r="M558" s="195">
        <f t="shared" si="147"/>
        <v>0</v>
      </c>
      <c r="N558" s="185">
        <f t="shared" si="147"/>
        <v>0</v>
      </c>
      <c r="O558" s="185">
        <f t="shared" si="147"/>
        <v>0</v>
      </c>
      <c r="P558" s="185">
        <f t="shared" si="147"/>
        <v>0</v>
      </c>
      <c r="Q558" s="185">
        <f t="shared" si="147"/>
        <v>0</v>
      </c>
      <c r="R558" s="185">
        <f t="shared" si="147"/>
        <v>0</v>
      </c>
      <c r="S558" s="185">
        <f t="shared" si="147"/>
        <v>0</v>
      </c>
      <c r="T558" s="182">
        <f t="shared" si="147"/>
        <v>0</v>
      </c>
      <c r="U558" s="185">
        <f t="shared" si="147"/>
        <v>0</v>
      </c>
      <c r="V558" s="186">
        <f t="shared" si="147"/>
        <v>0</v>
      </c>
      <c r="W558" s="54">
        <f>G558-SUM(H558:V558)</f>
        <v>0</v>
      </c>
      <c r="X558" s="80"/>
      <c r="Y558" s="80"/>
      <c r="Z558" s="80"/>
      <c r="AA558" s="80"/>
      <c r="AB558" s="80"/>
      <c r="AC558" s="80"/>
      <c r="AD558" s="80"/>
      <c r="AE558" s="80"/>
      <c r="AF558" s="80"/>
      <c r="AG558" s="80"/>
      <c r="AH558" s="80"/>
      <c r="AI558" s="80"/>
      <c r="AJ558" s="80"/>
      <c r="AK558" s="80"/>
      <c r="AL558" s="80"/>
      <c r="AM558" s="80"/>
      <c r="AN558" s="80"/>
      <c r="AO558" s="80"/>
      <c r="AP558" s="80"/>
    </row>
    <row r="559" spans="1:42" x14ac:dyDescent="0.2">
      <c r="A559" s="361"/>
      <c r="B559" s="35"/>
      <c r="C559" s="33"/>
      <c r="D559" s="33" t="s">
        <v>52</v>
      </c>
      <c r="E559" s="34"/>
      <c r="F559" s="34"/>
      <c r="G559" s="77"/>
      <c r="H559" s="74"/>
      <c r="I559" s="74"/>
      <c r="J559" s="74"/>
      <c r="K559" s="75"/>
      <c r="L559" s="58"/>
      <c r="M559" s="43"/>
      <c r="N559" s="43"/>
      <c r="O559" s="43"/>
      <c r="P559" s="43"/>
      <c r="Q559" s="43"/>
      <c r="R559" s="43"/>
      <c r="S559" s="43"/>
      <c r="T559" s="43"/>
      <c r="U559" s="43"/>
      <c r="V559" s="46"/>
      <c r="W559" s="42"/>
      <c r="X559" s="80"/>
      <c r="Y559" s="80"/>
      <c r="Z559" s="80"/>
      <c r="AA559" s="80"/>
      <c r="AB559" s="80"/>
      <c r="AC559" s="80"/>
      <c r="AD559" s="80"/>
      <c r="AE559" s="80"/>
      <c r="AF559" s="80"/>
      <c r="AG559" s="80"/>
      <c r="AH559" s="80"/>
      <c r="AI559" s="80"/>
      <c r="AJ559" s="80"/>
      <c r="AK559" s="80"/>
      <c r="AL559" s="80"/>
      <c r="AM559" s="80"/>
      <c r="AN559" s="80"/>
      <c r="AO559" s="80"/>
      <c r="AP559" s="80"/>
    </row>
    <row r="560" spans="1:42" x14ac:dyDescent="0.2">
      <c r="A560" s="361"/>
      <c r="B560" s="35"/>
      <c r="C560" s="33"/>
      <c r="D560" s="33"/>
      <c r="E560" s="72" t="s">
        <v>53</v>
      </c>
      <c r="F560" s="34"/>
      <c r="G560" s="77">
        <f t="shared" ref="G560:W560" si="148">SUBTOTAL(9,G561:G562)</f>
        <v>0</v>
      </c>
      <c r="H560" s="78">
        <f t="shared" si="148"/>
        <v>0</v>
      </c>
      <c r="I560" s="74">
        <f t="shared" si="148"/>
        <v>0</v>
      </c>
      <c r="J560" s="74">
        <f t="shared" si="148"/>
        <v>0</v>
      </c>
      <c r="K560" s="75">
        <f t="shared" si="148"/>
        <v>0</v>
      </c>
      <c r="L560" s="43">
        <f t="shared" si="148"/>
        <v>0</v>
      </c>
      <c r="M560" s="43">
        <f t="shared" si="148"/>
        <v>0</v>
      </c>
      <c r="N560" s="43">
        <f t="shared" si="148"/>
        <v>0</v>
      </c>
      <c r="O560" s="43">
        <f t="shared" si="148"/>
        <v>0</v>
      </c>
      <c r="P560" s="43">
        <f t="shared" si="148"/>
        <v>0</v>
      </c>
      <c r="Q560" s="43">
        <f t="shared" si="148"/>
        <v>0</v>
      </c>
      <c r="R560" s="43">
        <f t="shared" si="148"/>
        <v>0</v>
      </c>
      <c r="S560" s="43">
        <f t="shared" si="148"/>
        <v>0</v>
      </c>
      <c r="T560" s="43">
        <f t="shared" si="148"/>
        <v>0</v>
      </c>
      <c r="U560" s="43">
        <f t="shared" si="148"/>
        <v>0</v>
      </c>
      <c r="V560" s="43">
        <f t="shared" si="148"/>
        <v>0</v>
      </c>
      <c r="W560" s="42">
        <f t="shared" si="148"/>
        <v>0</v>
      </c>
      <c r="X560" s="80"/>
      <c r="Y560" s="80"/>
      <c r="Z560" s="80"/>
      <c r="AA560" s="80"/>
      <c r="AB560" s="80"/>
      <c r="AC560" s="80"/>
      <c r="AD560" s="80"/>
      <c r="AE560" s="80"/>
      <c r="AF560" s="80"/>
      <c r="AG560" s="80"/>
      <c r="AH560" s="80"/>
      <c r="AI560" s="80"/>
      <c r="AJ560" s="80"/>
      <c r="AK560" s="80"/>
      <c r="AL560" s="80"/>
      <c r="AM560" s="80"/>
      <c r="AN560" s="80"/>
      <c r="AO560" s="80"/>
      <c r="AP560" s="80"/>
    </row>
    <row r="561" spans="1:23" outlineLevel="1" x14ac:dyDescent="0.2">
      <c r="A561" s="361"/>
      <c r="B561" s="35"/>
      <c r="C561" s="33"/>
      <c r="D561" s="33"/>
      <c r="E561" s="72"/>
      <c r="F561" s="180" t="s">
        <v>54</v>
      </c>
      <c r="G561" s="193">
        <f>G32</f>
        <v>0</v>
      </c>
      <c r="H561" s="194">
        <f>G561*(1-VLOOKUP($F561,SHT,2,FALSE))+$H32*VLOOKUP($F561,SHT,2,FALSE)</f>
        <v>0</v>
      </c>
      <c r="I561" s="183">
        <f t="shared" ref="I561:V561" si="149">I32*VLOOKUP($F561,SHT,2,FALSE)</f>
        <v>0</v>
      </c>
      <c r="J561" s="183">
        <f t="shared" si="149"/>
        <v>0</v>
      </c>
      <c r="K561" s="200">
        <f t="shared" si="149"/>
        <v>0</v>
      </c>
      <c r="L561" s="184">
        <f t="shared" si="149"/>
        <v>0</v>
      </c>
      <c r="M561" s="195">
        <f t="shared" si="149"/>
        <v>0</v>
      </c>
      <c r="N561" s="185">
        <f t="shared" si="149"/>
        <v>0</v>
      </c>
      <c r="O561" s="185">
        <f t="shared" si="149"/>
        <v>0</v>
      </c>
      <c r="P561" s="185">
        <f t="shared" si="149"/>
        <v>0</v>
      </c>
      <c r="Q561" s="185">
        <f t="shared" si="149"/>
        <v>0</v>
      </c>
      <c r="R561" s="185">
        <f t="shared" si="149"/>
        <v>0</v>
      </c>
      <c r="S561" s="185">
        <f t="shared" si="149"/>
        <v>0</v>
      </c>
      <c r="T561" s="182">
        <f t="shared" si="149"/>
        <v>0</v>
      </c>
      <c r="U561" s="185">
        <f t="shared" si="149"/>
        <v>0</v>
      </c>
      <c r="V561" s="186">
        <f t="shared" si="149"/>
        <v>0</v>
      </c>
      <c r="W561" s="54">
        <f>G561-SUM(H561:V561)</f>
        <v>0</v>
      </c>
    </row>
    <row r="562" spans="1:23" outlineLevel="1" x14ac:dyDescent="0.2">
      <c r="A562" s="361"/>
      <c r="B562" s="35"/>
      <c r="C562" s="33"/>
      <c r="D562" s="33"/>
      <c r="E562" s="34"/>
      <c r="F562" s="180" t="s">
        <v>415</v>
      </c>
      <c r="G562" s="193">
        <f>G33</f>
        <v>0</v>
      </c>
      <c r="H562" s="194">
        <f>G562*(1-VLOOKUP($F562,SHT,2,FALSE))+$H33*VLOOKUP($F562,SHT,2,FALSE)</f>
        <v>0</v>
      </c>
      <c r="I562" s="183">
        <f t="shared" ref="I562:V562" si="150">I33*VLOOKUP($F562,SHT,2,FALSE)</f>
        <v>0</v>
      </c>
      <c r="J562" s="183">
        <f t="shared" si="150"/>
        <v>0</v>
      </c>
      <c r="K562" s="200">
        <f t="shared" si="150"/>
        <v>0</v>
      </c>
      <c r="L562" s="184">
        <f t="shared" si="150"/>
        <v>0</v>
      </c>
      <c r="M562" s="195">
        <f t="shared" si="150"/>
        <v>0</v>
      </c>
      <c r="N562" s="185">
        <f t="shared" si="150"/>
        <v>0</v>
      </c>
      <c r="O562" s="185">
        <f t="shared" si="150"/>
        <v>0</v>
      </c>
      <c r="P562" s="185">
        <f t="shared" si="150"/>
        <v>0</v>
      </c>
      <c r="Q562" s="185">
        <f t="shared" si="150"/>
        <v>0</v>
      </c>
      <c r="R562" s="185">
        <f t="shared" si="150"/>
        <v>0</v>
      </c>
      <c r="S562" s="185">
        <f t="shared" si="150"/>
        <v>0</v>
      </c>
      <c r="T562" s="182">
        <f t="shared" si="150"/>
        <v>0</v>
      </c>
      <c r="U562" s="185">
        <f t="shared" si="150"/>
        <v>0</v>
      </c>
      <c r="V562" s="186">
        <f t="shared" si="150"/>
        <v>0</v>
      </c>
      <c r="W562" s="54">
        <f>G562-SUM(H562:V562)</f>
        <v>0</v>
      </c>
    </row>
    <row r="563" spans="1:23" x14ac:dyDescent="0.2">
      <c r="A563" s="361"/>
      <c r="B563" s="35"/>
      <c r="C563" s="33"/>
      <c r="D563" s="33"/>
      <c r="E563" s="34" t="s">
        <v>55</v>
      </c>
      <c r="F563" s="34"/>
      <c r="G563" s="77">
        <f t="shared" ref="G563:W563" si="151">SUBTOTAL(9,G564:G565)</f>
        <v>0</v>
      </c>
      <c r="H563" s="78">
        <f t="shared" si="151"/>
        <v>0</v>
      </c>
      <c r="I563" s="74">
        <f t="shared" si="151"/>
        <v>0</v>
      </c>
      <c r="J563" s="74">
        <f t="shared" si="151"/>
        <v>0</v>
      </c>
      <c r="K563" s="75">
        <f t="shared" si="151"/>
        <v>0</v>
      </c>
      <c r="L563" s="43">
        <f t="shared" si="151"/>
        <v>0</v>
      </c>
      <c r="M563" s="43">
        <f t="shared" si="151"/>
        <v>0</v>
      </c>
      <c r="N563" s="43">
        <f t="shared" si="151"/>
        <v>0</v>
      </c>
      <c r="O563" s="43">
        <f t="shared" si="151"/>
        <v>0</v>
      </c>
      <c r="P563" s="43">
        <f t="shared" si="151"/>
        <v>0</v>
      </c>
      <c r="Q563" s="43">
        <f t="shared" si="151"/>
        <v>0</v>
      </c>
      <c r="R563" s="43">
        <f t="shared" si="151"/>
        <v>0</v>
      </c>
      <c r="S563" s="43">
        <f t="shared" si="151"/>
        <v>0</v>
      </c>
      <c r="T563" s="43">
        <f t="shared" si="151"/>
        <v>0</v>
      </c>
      <c r="U563" s="43">
        <f t="shared" si="151"/>
        <v>0</v>
      </c>
      <c r="V563" s="43">
        <f t="shared" si="151"/>
        <v>0</v>
      </c>
      <c r="W563" s="42">
        <f t="shared" si="151"/>
        <v>0</v>
      </c>
    </row>
    <row r="564" spans="1:23" outlineLevel="1" x14ac:dyDescent="0.2">
      <c r="A564" s="361"/>
      <c r="B564" s="35"/>
      <c r="C564" s="33"/>
      <c r="D564" s="33"/>
      <c r="E564" s="34"/>
      <c r="F564" s="180" t="s">
        <v>152</v>
      </c>
      <c r="G564" s="193">
        <f>G35</f>
        <v>0</v>
      </c>
      <c r="H564" s="194">
        <f>G564*(1-VLOOKUP($F564,SHT,2,FALSE))+$H35*VLOOKUP($F564,SHT,2,FALSE)</f>
        <v>0</v>
      </c>
      <c r="I564" s="183">
        <f t="shared" ref="I564:V564" si="152">I35*VLOOKUP($F564,SHT,2,FALSE)</f>
        <v>0</v>
      </c>
      <c r="J564" s="183">
        <f t="shared" si="152"/>
        <v>0</v>
      </c>
      <c r="K564" s="200">
        <f t="shared" si="152"/>
        <v>0</v>
      </c>
      <c r="L564" s="184">
        <f t="shared" si="152"/>
        <v>0</v>
      </c>
      <c r="M564" s="195">
        <f t="shared" si="152"/>
        <v>0</v>
      </c>
      <c r="N564" s="185">
        <f t="shared" si="152"/>
        <v>0</v>
      </c>
      <c r="O564" s="185">
        <f t="shared" si="152"/>
        <v>0</v>
      </c>
      <c r="P564" s="185">
        <f t="shared" si="152"/>
        <v>0</v>
      </c>
      <c r="Q564" s="185">
        <f t="shared" si="152"/>
        <v>0</v>
      </c>
      <c r="R564" s="185">
        <f t="shared" si="152"/>
        <v>0</v>
      </c>
      <c r="S564" s="185">
        <f t="shared" si="152"/>
        <v>0</v>
      </c>
      <c r="T564" s="182">
        <f t="shared" si="152"/>
        <v>0</v>
      </c>
      <c r="U564" s="185">
        <f t="shared" si="152"/>
        <v>0</v>
      </c>
      <c r="V564" s="186">
        <f t="shared" si="152"/>
        <v>0</v>
      </c>
      <c r="W564" s="54">
        <f>G564-SUM(H564:V564)</f>
        <v>0</v>
      </c>
    </row>
    <row r="565" spans="1:23" outlineLevel="1" x14ac:dyDescent="0.2">
      <c r="A565" s="361"/>
      <c r="B565" s="35"/>
      <c r="C565" s="33"/>
      <c r="D565" s="33"/>
      <c r="E565" s="34"/>
      <c r="F565" s="180" t="s">
        <v>416</v>
      </c>
      <c r="G565" s="193">
        <f>G36</f>
        <v>0</v>
      </c>
      <c r="H565" s="194">
        <f>G565*(1-VLOOKUP($F565,SHT,2,FALSE))+$H36*VLOOKUP($F565,SHT,2,FALSE)</f>
        <v>0</v>
      </c>
      <c r="I565" s="183">
        <f t="shared" ref="I565:V565" si="153">I36*VLOOKUP($F565,SHT,2,FALSE)</f>
        <v>0</v>
      </c>
      <c r="J565" s="183">
        <f t="shared" si="153"/>
        <v>0</v>
      </c>
      <c r="K565" s="200">
        <f t="shared" si="153"/>
        <v>0</v>
      </c>
      <c r="L565" s="184">
        <f t="shared" si="153"/>
        <v>0</v>
      </c>
      <c r="M565" s="195">
        <f t="shared" si="153"/>
        <v>0</v>
      </c>
      <c r="N565" s="185">
        <f t="shared" si="153"/>
        <v>0</v>
      </c>
      <c r="O565" s="185">
        <f t="shared" si="153"/>
        <v>0</v>
      </c>
      <c r="P565" s="185">
        <f t="shared" si="153"/>
        <v>0</v>
      </c>
      <c r="Q565" s="185">
        <f t="shared" si="153"/>
        <v>0</v>
      </c>
      <c r="R565" s="185">
        <f t="shared" si="153"/>
        <v>0</v>
      </c>
      <c r="S565" s="185">
        <f t="shared" si="153"/>
        <v>0</v>
      </c>
      <c r="T565" s="182">
        <f t="shared" si="153"/>
        <v>0</v>
      </c>
      <c r="U565" s="185">
        <f t="shared" si="153"/>
        <v>0</v>
      </c>
      <c r="V565" s="186">
        <f t="shared" si="153"/>
        <v>0</v>
      </c>
      <c r="W565" s="54">
        <f>G565-SUM(H565:V565)</f>
        <v>0</v>
      </c>
    </row>
    <row r="566" spans="1:23" x14ac:dyDescent="0.2">
      <c r="A566" s="361"/>
      <c r="B566" s="35"/>
      <c r="C566" s="33"/>
      <c r="D566" s="33"/>
      <c r="E566" s="34" t="s">
        <v>56</v>
      </c>
      <c r="F566" s="34"/>
      <c r="G566" s="77">
        <f t="shared" ref="G566:W566" si="154">SUBTOTAL(9,G567:G568)</f>
        <v>0</v>
      </c>
      <c r="H566" s="78">
        <f t="shared" si="154"/>
        <v>0</v>
      </c>
      <c r="I566" s="74">
        <f t="shared" si="154"/>
        <v>0</v>
      </c>
      <c r="J566" s="74">
        <f t="shared" si="154"/>
        <v>0</v>
      </c>
      <c r="K566" s="75">
        <f t="shared" si="154"/>
        <v>0</v>
      </c>
      <c r="L566" s="43">
        <f t="shared" si="154"/>
        <v>0</v>
      </c>
      <c r="M566" s="43">
        <f t="shared" si="154"/>
        <v>0</v>
      </c>
      <c r="N566" s="43">
        <f t="shared" si="154"/>
        <v>0</v>
      </c>
      <c r="O566" s="43">
        <f t="shared" si="154"/>
        <v>0</v>
      </c>
      <c r="P566" s="43">
        <f t="shared" si="154"/>
        <v>0</v>
      </c>
      <c r="Q566" s="43">
        <f t="shared" si="154"/>
        <v>0</v>
      </c>
      <c r="R566" s="43">
        <f t="shared" si="154"/>
        <v>0</v>
      </c>
      <c r="S566" s="43">
        <f t="shared" si="154"/>
        <v>0</v>
      </c>
      <c r="T566" s="43">
        <f t="shared" si="154"/>
        <v>0</v>
      </c>
      <c r="U566" s="43">
        <f t="shared" si="154"/>
        <v>0</v>
      </c>
      <c r="V566" s="43">
        <f t="shared" si="154"/>
        <v>0</v>
      </c>
      <c r="W566" s="42">
        <f t="shared" si="154"/>
        <v>0</v>
      </c>
    </row>
    <row r="567" spans="1:23" outlineLevel="1" x14ac:dyDescent="0.2">
      <c r="A567" s="361"/>
      <c r="B567" s="35"/>
      <c r="C567" s="33"/>
      <c r="D567" s="33"/>
      <c r="E567" s="34"/>
      <c r="F567" s="180" t="s">
        <v>153</v>
      </c>
      <c r="G567" s="193">
        <f>G38</f>
        <v>0</v>
      </c>
      <c r="H567" s="194">
        <f>G567*(1-VLOOKUP($F567,SHT,2,FALSE))+$H38*VLOOKUP($F567,SHT,2,FALSE)</f>
        <v>0</v>
      </c>
      <c r="I567" s="183">
        <f t="shared" ref="I567:V567" si="155">I38*VLOOKUP($F567,SHT,2,FALSE)</f>
        <v>0</v>
      </c>
      <c r="J567" s="183">
        <f t="shared" si="155"/>
        <v>0</v>
      </c>
      <c r="K567" s="200">
        <f t="shared" si="155"/>
        <v>0</v>
      </c>
      <c r="L567" s="184">
        <f t="shared" si="155"/>
        <v>0</v>
      </c>
      <c r="M567" s="195">
        <f t="shared" si="155"/>
        <v>0</v>
      </c>
      <c r="N567" s="185">
        <f t="shared" si="155"/>
        <v>0</v>
      </c>
      <c r="O567" s="185">
        <f t="shared" si="155"/>
        <v>0</v>
      </c>
      <c r="P567" s="185">
        <f t="shared" si="155"/>
        <v>0</v>
      </c>
      <c r="Q567" s="185">
        <f t="shared" si="155"/>
        <v>0</v>
      </c>
      <c r="R567" s="185">
        <f t="shared" si="155"/>
        <v>0</v>
      </c>
      <c r="S567" s="185">
        <f t="shared" si="155"/>
        <v>0</v>
      </c>
      <c r="T567" s="182">
        <f t="shared" si="155"/>
        <v>0</v>
      </c>
      <c r="U567" s="185">
        <f t="shared" si="155"/>
        <v>0</v>
      </c>
      <c r="V567" s="186">
        <f t="shared" si="155"/>
        <v>0</v>
      </c>
      <c r="W567" s="54">
        <f>G567-SUM(H567:V567)</f>
        <v>0</v>
      </c>
    </row>
    <row r="568" spans="1:23" outlineLevel="1" x14ac:dyDescent="0.2">
      <c r="A568" s="361"/>
      <c r="B568" s="35"/>
      <c r="C568" s="33"/>
      <c r="D568" s="33"/>
      <c r="E568" s="34"/>
      <c r="F568" s="180" t="s">
        <v>417</v>
      </c>
      <c r="G568" s="193">
        <f>G39</f>
        <v>0</v>
      </c>
      <c r="H568" s="194">
        <f>G568*(1-VLOOKUP($F568,SHT,2,FALSE))+$H39*VLOOKUP($F568,SHT,2,FALSE)</f>
        <v>0</v>
      </c>
      <c r="I568" s="183">
        <f t="shared" ref="I568:V568" si="156">I39*VLOOKUP($F568,SHT,2,FALSE)</f>
        <v>0</v>
      </c>
      <c r="J568" s="183">
        <f t="shared" si="156"/>
        <v>0</v>
      </c>
      <c r="K568" s="200">
        <f t="shared" si="156"/>
        <v>0</v>
      </c>
      <c r="L568" s="184">
        <f t="shared" si="156"/>
        <v>0</v>
      </c>
      <c r="M568" s="195">
        <f t="shared" si="156"/>
        <v>0</v>
      </c>
      <c r="N568" s="185">
        <f t="shared" si="156"/>
        <v>0</v>
      </c>
      <c r="O568" s="185">
        <f t="shared" si="156"/>
        <v>0</v>
      </c>
      <c r="P568" s="185">
        <f t="shared" si="156"/>
        <v>0</v>
      </c>
      <c r="Q568" s="185">
        <f t="shared" si="156"/>
        <v>0</v>
      </c>
      <c r="R568" s="185">
        <f t="shared" si="156"/>
        <v>0</v>
      </c>
      <c r="S568" s="185">
        <f t="shared" si="156"/>
        <v>0</v>
      </c>
      <c r="T568" s="182">
        <f t="shared" si="156"/>
        <v>0</v>
      </c>
      <c r="U568" s="185">
        <f t="shared" si="156"/>
        <v>0</v>
      </c>
      <c r="V568" s="186">
        <f t="shared" si="156"/>
        <v>0</v>
      </c>
      <c r="W568" s="54">
        <f>G568-SUM(H568:V568)</f>
        <v>0</v>
      </c>
    </row>
    <row r="569" spans="1:23" x14ac:dyDescent="0.2">
      <c r="A569" s="361"/>
      <c r="B569" s="35"/>
      <c r="C569" s="33"/>
      <c r="D569" s="33" t="s">
        <v>57</v>
      </c>
      <c r="E569" s="34"/>
      <c r="F569" s="34"/>
      <c r="G569" s="77"/>
      <c r="H569" s="74"/>
      <c r="I569" s="74"/>
      <c r="J569" s="74"/>
      <c r="K569" s="75"/>
      <c r="L569" s="58"/>
      <c r="M569" s="43"/>
      <c r="N569" s="43"/>
      <c r="O569" s="43"/>
      <c r="P569" s="43"/>
      <c r="Q569" s="43"/>
      <c r="R569" s="43"/>
      <c r="S569" s="43"/>
      <c r="T569" s="43"/>
      <c r="U569" s="43"/>
      <c r="V569" s="46"/>
      <c r="W569" s="42"/>
    </row>
    <row r="570" spans="1:23" x14ac:dyDescent="0.2">
      <c r="A570" s="361"/>
      <c r="B570" s="35"/>
      <c r="C570" s="33"/>
      <c r="D570" s="33"/>
      <c r="E570" s="34" t="s">
        <v>160</v>
      </c>
      <c r="F570" s="34"/>
      <c r="G570" s="77">
        <f t="shared" ref="G570:M570" si="157">SUBTOTAL(9,G571:G572)</f>
        <v>0</v>
      </c>
      <c r="H570" s="78">
        <f t="shared" si="157"/>
        <v>0</v>
      </c>
      <c r="I570" s="74">
        <f t="shared" si="157"/>
        <v>0</v>
      </c>
      <c r="J570" s="74">
        <f t="shared" si="157"/>
        <v>0</v>
      </c>
      <c r="K570" s="75">
        <f t="shared" si="157"/>
        <v>0</v>
      </c>
      <c r="L570" s="43">
        <f t="shared" si="157"/>
        <v>0</v>
      </c>
      <c r="M570" s="43">
        <f t="shared" si="157"/>
        <v>0</v>
      </c>
      <c r="N570" s="43">
        <f t="shared" ref="N570:W570" si="158">SUBTOTAL(9,N571:N572)</f>
        <v>0</v>
      </c>
      <c r="O570" s="43">
        <f t="shared" si="158"/>
        <v>0</v>
      </c>
      <c r="P570" s="43">
        <f t="shared" si="158"/>
        <v>0</v>
      </c>
      <c r="Q570" s="43">
        <f t="shared" si="158"/>
        <v>0</v>
      </c>
      <c r="R570" s="43">
        <f t="shared" si="158"/>
        <v>0</v>
      </c>
      <c r="S570" s="43">
        <f t="shared" si="158"/>
        <v>0</v>
      </c>
      <c r="T570" s="43">
        <f t="shared" si="158"/>
        <v>0</v>
      </c>
      <c r="U570" s="43">
        <f t="shared" si="158"/>
        <v>0</v>
      </c>
      <c r="V570" s="43">
        <f t="shared" si="158"/>
        <v>0</v>
      </c>
      <c r="W570" s="42">
        <f t="shared" si="158"/>
        <v>0</v>
      </c>
    </row>
    <row r="571" spans="1:23" outlineLevel="1" x14ac:dyDescent="0.2">
      <c r="A571" s="361"/>
      <c r="B571" s="35"/>
      <c r="C571" s="33"/>
      <c r="D571" s="33"/>
      <c r="E571" s="34"/>
      <c r="F571" s="180" t="s">
        <v>60</v>
      </c>
      <c r="G571" s="193">
        <f>G42</f>
        <v>0</v>
      </c>
      <c r="H571" s="194">
        <f>G571*(1-VLOOKUP($F571,SHT,2,FALSE))+$H42*VLOOKUP($F571,SHT,2,FALSE)</f>
        <v>0</v>
      </c>
      <c r="I571" s="183">
        <f t="shared" ref="I571:V571" si="159">I42*VLOOKUP($F571,SHT,2,FALSE)</f>
        <v>0</v>
      </c>
      <c r="J571" s="183">
        <f t="shared" si="159"/>
        <v>0</v>
      </c>
      <c r="K571" s="200">
        <f t="shared" si="159"/>
        <v>0</v>
      </c>
      <c r="L571" s="184">
        <f t="shared" si="159"/>
        <v>0</v>
      </c>
      <c r="M571" s="195">
        <f t="shared" si="159"/>
        <v>0</v>
      </c>
      <c r="N571" s="185">
        <f t="shared" si="159"/>
        <v>0</v>
      </c>
      <c r="O571" s="185">
        <f t="shared" si="159"/>
        <v>0</v>
      </c>
      <c r="P571" s="185">
        <f t="shared" si="159"/>
        <v>0</v>
      </c>
      <c r="Q571" s="185">
        <f t="shared" si="159"/>
        <v>0</v>
      </c>
      <c r="R571" s="185">
        <f t="shared" si="159"/>
        <v>0</v>
      </c>
      <c r="S571" s="185">
        <f t="shared" si="159"/>
        <v>0</v>
      </c>
      <c r="T571" s="182">
        <f t="shared" si="159"/>
        <v>0</v>
      </c>
      <c r="U571" s="185">
        <f t="shared" si="159"/>
        <v>0</v>
      </c>
      <c r="V571" s="186">
        <f t="shared" si="159"/>
        <v>0</v>
      </c>
      <c r="W571" s="54">
        <f>G571-SUM(H571:V571)</f>
        <v>0</v>
      </c>
    </row>
    <row r="572" spans="1:23" outlineLevel="1" x14ac:dyDescent="0.2">
      <c r="A572" s="361"/>
      <c r="B572" s="35"/>
      <c r="C572" s="33"/>
      <c r="D572" s="33"/>
      <c r="E572" s="34"/>
      <c r="F572" s="180" t="s">
        <v>161</v>
      </c>
      <c r="G572" s="193">
        <f>G43</f>
        <v>0</v>
      </c>
      <c r="H572" s="194">
        <f>G572*(1-VLOOKUP($F572,SHT,2,FALSE))+$H43*VLOOKUP($F572,SHT,2,FALSE)</f>
        <v>0</v>
      </c>
      <c r="I572" s="183">
        <f t="shared" ref="I572:V572" si="160">I43*VLOOKUP($F572,SHT,2,FALSE)</f>
        <v>0</v>
      </c>
      <c r="J572" s="183">
        <f t="shared" si="160"/>
        <v>0</v>
      </c>
      <c r="K572" s="200">
        <f t="shared" si="160"/>
        <v>0</v>
      </c>
      <c r="L572" s="184">
        <f t="shared" si="160"/>
        <v>0</v>
      </c>
      <c r="M572" s="195">
        <f t="shared" si="160"/>
        <v>0</v>
      </c>
      <c r="N572" s="185">
        <f t="shared" si="160"/>
        <v>0</v>
      </c>
      <c r="O572" s="185">
        <f t="shared" si="160"/>
        <v>0</v>
      </c>
      <c r="P572" s="185">
        <f t="shared" si="160"/>
        <v>0</v>
      </c>
      <c r="Q572" s="185">
        <f t="shared" si="160"/>
        <v>0</v>
      </c>
      <c r="R572" s="185">
        <f t="shared" si="160"/>
        <v>0</v>
      </c>
      <c r="S572" s="185">
        <f t="shared" si="160"/>
        <v>0</v>
      </c>
      <c r="T572" s="182">
        <f t="shared" si="160"/>
        <v>0</v>
      </c>
      <c r="U572" s="185">
        <f t="shared" si="160"/>
        <v>0</v>
      </c>
      <c r="V572" s="186">
        <f t="shared" si="160"/>
        <v>0</v>
      </c>
      <c r="W572" s="54">
        <f>G572-SUM(H572:V572)</f>
        <v>0</v>
      </c>
    </row>
    <row r="573" spans="1:23" x14ac:dyDescent="0.2">
      <c r="A573" s="361"/>
      <c r="B573" s="35"/>
      <c r="C573" s="33"/>
      <c r="D573" s="33"/>
      <c r="E573" s="34" t="s">
        <v>154</v>
      </c>
      <c r="F573" s="34"/>
      <c r="G573" s="77">
        <f t="shared" ref="G573:W573" si="161">SUBTOTAL(9,G574:G576)</f>
        <v>0</v>
      </c>
      <c r="H573" s="78">
        <f t="shared" si="161"/>
        <v>0</v>
      </c>
      <c r="I573" s="74">
        <f t="shared" si="161"/>
        <v>0</v>
      </c>
      <c r="J573" s="74">
        <f t="shared" si="161"/>
        <v>0</v>
      </c>
      <c r="K573" s="75">
        <f t="shared" si="161"/>
        <v>0</v>
      </c>
      <c r="L573" s="43">
        <f t="shared" si="161"/>
        <v>0</v>
      </c>
      <c r="M573" s="43">
        <f t="shared" si="161"/>
        <v>0</v>
      </c>
      <c r="N573" s="43">
        <f t="shared" si="161"/>
        <v>0</v>
      </c>
      <c r="O573" s="43">
        <f t="shared" si="161"/>
        <v>0</v>
      </c>
      <c r="P573" s="43">
        <f t="shared" si="161"/>
        <v>0</v>
      </c>
      <c r="Q573" s="43">
        <f t="shared" si="161"/>
        <v>0</v>
      </c>
      <c r="R573" s="43">
        <f t="shared" si="161"/>
        <v>0</v>
      </c>
      <c r="S573" s="43">
        <f t="shared" si="161"/>
        <v>0</v>
      </c>
      <c r="T573" s="43">
        <f t="shared" si="161"/>
        <v>0</v>
      </c>
      <c r="U573" s="43">
        <f t="shared" si="161"/>
        <v>0</v>
      </c>
      <c r="V573" s="43">
        <f t="shared" si="161"/>
        <v>0</v>
      </c>
      <c r="W573" s="42">
        <f t="shared" si="161"/>
        <v>0</v>
      </c>
    </row>
    <row r="574" spans="1:23" outlineLevel="1" x14ac:dyDescent="0.2">
      <c r="A574" s="361"/>
      <c r="B574" s="35"/>
      <c r="C574" s="33"/>
      <c r="D574" s="33"/>
      <c r="E574" s="34"/>
      <c r="F574" s="180" t="s">
        <v>58</v>
      </c>
      <c r="G574" s="193">
        <f>G45</f>
        <v>0</v>
      </c>
      <c r="H574" s="194">
        <f>G574*(1-VLOOKUP($F574,SHT,2,FALSE))+$H45*VLOOKUP($F574,SHT,2,FALSE)</f>
        <v>0</v>
      </c>
      <c r="I574" s="183">
        <f t="shared" ref="I574:V574" si="162">I45*VLOOKUP($F574,SHT,2,FALSE)</f>
        <v>0</v>
      </c>
      <c r="J574" s="183">
        <f t="shared" si="162"/>
        <v>0</v>
      </c>
      <c r="K574" s="200">
        <f t="shared" si="162"/>
        <v>0</v>
      </c>
      <c r="L574" s="197">
        <f t="shared" si="162"/>
        <v>0</v>
      </c>
      <c r="M574" s="195">
        <f t="shared" si="162"/>
        <v>0</v>
      </c>
      <c r="N574" s="185">
        <f t="shared" si="162"/>
        <v>0</v>
      </c>
      <c r="O574" s="185">
        <f t="shared" si="162"/>
        <v>0</v>
      </c>
      <c r="P574" s="185">
        <f t="shared" si="162"/>
        <v>0</v>
      </c>
      <c r="Q574" s="185">
        <f t="shared" si="162"/>
        <v>0</v>
      </c>
      <c r="R574" s="185">
        <f t="shared" si="162"/>
        <v>0</v>
      </c>
      <c r="S574" s="185">
        <f t="shared" si="162"/>
        <v>0</v>
      </c>
      <c r="T574" s="182">
        <f t="shared" si="162"/>
        <v>0</v>
      </c>
      <c r="U574" s="185">
        <f t="shared" si="162"/>
        <v>0</v>
      </c>
      <c r="V574" s="186">
        <f t="shared" si="162"/>
        <v>0</v>
      </c>
      <c r="W574" s="54">
        <f>G574-SUM(H574:V574)</f>
        <v>0</v>
      </c>
    </row>
    <row r="575" spans="1:23" outlineLevel="1" x14ac:dyDescent="0.2">
      <c r="A575" s="361"/>
      <c r="B575" s="35"/>
      <c r="C575" s="33"/>
      <c r="D575" s="33"/>
      <c r="E575" s="34"/>
      <c r="F575" s="180" t="s">
        <v>155</v>
      </c>
      <c r="G575" s="193">
        <f>G46</f>
        <v>0</v>
      </c>
      <c r="H575" s="194">
        <f>G575*(1-VLOOKUP($F575,SHT,2,FALSE))+$H46*VLOOKUP($F575,SHT,2,FALSE)</f>
        <v>0</v>
      </c>
      <c r="I575" s="183">
        <f t="shared" ref="I575:V575" si="163">I46*VLOOKUP($F575,SHT,2,FALSE)</f>
        <v>0</v>
      </c>
      <c r="J575" s="183">
        <f t="shared" si="163"/>
        <v>0</v>
      </c>
      <c r="K575" s="200">
        <f t="shared" si="163"/>
        <v>0</v>
      </c>
      <c r="L575" s="184">
        <f t="shared" si="163"/>
        <v>0</v>
      </c>
      <c r="M575" s="198">
        <f t="shared" si="163"/>
        <v>0</v>
      </c>
      <c r="N575" s="185">
        <f t="shared" si="163"/>
        <v>0</v>
      </c>
      <c r="O575" s="185">
        <f t="shared" si="163"/>
        <v>0</v>
      </c>
      <c r="P575" s="185">
        <f t="shared" si="163"/>
        <v>0</v>
      </c>
      <c r="Q575" s="185">
        <f t="shared" si="163"/>
        <v>0</v>
      </c>
      <c r="R575" s="185">
        <f t="shared" si="163"/>
        <v>0</v>
      </c>
      <c r="S575" s="185">
        <f t="shared" si="163"/>
        <v>0</v>
      </c>
      <c r="T575" s="182">
        <f t="shared" si="163"/>
        <v>0</v>
      </c>
      <c r="U575" s="185">
        <f t="shared" si="163"/>
        <v>0</v>
      </c>
      <c r="V575" s="186">
        <f t="shared" si="163"/>
        <v>0</v>
      </c>
      <c r="W575" s="54">
        <f>G575-SUM(H575:V575)</f>
        <v>0</v>
      </c>
    </row>
    <row r="576" spans="1:23" outlineLevel="1" x14ac:dyDescent="0.2">
      <c r="A576" s="361"/>
      <c r="B576" s="35"/>
      <c r="C576" s="33"/>
      <c r="D576" s="33"/>
      <c r="E576" s="34"/>
      <c r="F576" s="180" t="s">
        <v>156</v>
      </c>
      <c r="G576" s="193">
        <f>G47</f>
        <v>0</v>
      </c>
      <c r="H576" s="194">
        <f>G576*(1-VLOOKUP($F576,SHT,2,FALSE))+$H47*VLOOKUP($F576,SHT,2,FALSE)</f>
        <v>0</v>
      </c>
      <c r="I576" s="183">
        <f t="shared" ref="I576:V576" si="164">I47*VLOOKUP($F576,SHT,2,FALSE)</f>
        <v>0</v>
      </c>
      <c r="J576" s="183">
        <f t="shared" si="164"/>
        <v>0</v>
      </c>
      <c r="K576" s="200">
        <f t="shared" si="164"/>
        <v>0</v>
      </c>
      <c r="L576" s="199">
        <f t="shared" si="164"/>
        <v>0</v>
      </c>
      <c r="M576" s="182">
        <f t="shared" si="164"/>
        <v>0</v>
      </c>
      <c r="N576" s="185">
        <f t="shared" si="164"/>
        <v>0</v>
      </c>
      <c r="O576" s="185">
        <f t="shared" si="164"/>
        <v>0</v>
      </c>
      <c r="P576" s="185">
        <f t="shared" si="164"/>
        <v>0</v>
      </c>
      <c r="Q576" s="185">
        <f t="shared" si="164"/>
        <v>0</v>
      </c>
      <c r="R576" s="185">
        <f t="shared" si="164"/>
        <v>0</v>
      </c>
      <c r="S576" s="185">
        <f t="shared" si="164"/>
        <v>0</v>
      </c>
      <c r="T576" s="185">
        <f t="shared" si="164"/>
        <v>0</v>
      </c>
      <c r="U576" s="185">
        <f t="shared" si="164"/>
        <v>0</v>
      </c>
      <c r="V576" s="186">
        <f t="shared" si="164"/>
        <v>0</v>
      </c>
      <c r="W576" s="54">
        <f>G576-SUM(H576:V576)</f>
        <v>0</v>
      </c>
    </row>
    <row r="577" spans="1:23" x14ac:dyDescent="0.2">
      <c r="A577" s="361"/>
      <c r="B577" s="35"/>
      <c r="C577" s="33"/>
      <c r="D577" s="33"/>
      <c r="E577" s="34" t="s">
        <v>162</v>
      </c>
      <c r="F577" s="34"/>
      <c r="G577" s="77">
        <f t="shared" ref="G577:M577" si="165">SUBTOTAL(9,G578:G579)</f>
        <v>0</v>
      </c>
      <c r="H577" s="78">
        <f t="shared" si="165"/>
        <v>0</v>
      </c>
      <c r="I577" s="74">
        <f t="shared" si="165"/>
        <v>0</v>
      </c>
      <c r="J577" s="74">
        <f t="shared" si="165"/>
        <v>0</v>
      </c>
      <c r="K577" s="75">
        <f t="shared" si="165"/>
        <v>0</v>
      </c>
      <c r="L577" s="43">
        <f t="shared" si="165"/>
        <v>0</v>
      </c>
      <c r="M577" s="43">
        <f t="shared" si="165"/>
        <v>0</v>
      </c>
      <c r="N577" s="43">
        <f t="shared" ref="N577:W577" si="166">SUBTOTAL(9,N578:N579)</f>
        <v>0</v>
      </c>
      <c r="O577" s="43">
        <f t="shared" si="166"/>
        <v>0</v>
      </c>
      <c r="P577" s="43">
        <f t="shared" si="166"/>
        <v>0</v>
      </c>
      <c r="Q577" s="43">
        <f t="shared" si="166"/>
        <v>0</v>
      </c>
      <c r="R577" s="43">
        <f t="shared" si="166"/>
        <v>0</v>
      </c>
      <c r="S577" s="43">
        <f t="shared" si="166"/>
        <v>0</v>
      </c>
      <c r="T577" s="43">
        <f t="shared" si="166"/>
        <v>0</v>
      </c>
      <c r="U577" s="43">
        <f t="shared" si="166"/>
        <v>0</v>
      </c>
      <c r="V577" s="43">
        <f t="shared" si="166"/>
        <v>0</v>
      </c>
      <c r="W577" s="42">
        <f t="shared" si="166"/>
        <v>0</v>
      </c>
    </row>
    <row r="578" spans="1:23" outlineLevel="1" x14ac:dyDescent="0.2">
      <c r="A578" s="361"/>
      <c r="B578" s="35"/>
      <c r="C578" s="33"/>
      <c r="D578" s="33"/>
      <c r="E578" s="34"/>
      <c r="F578" s="180" t="s">
        <v>61</v>
      </c>
      <c r="G578" s="193">
        <f>G49</f>
        <v>0</v>
      </c>
      <c r="H578" s="194">
        <f>G578*(1-VLOOKUP($F578,SHT,2,FALSE))+$H49*VLOOKUP($F578,SHT,2,FALSE)</f>
        <v>0</v>
      </c>
      <c r="I578" s="183">
        <f t="shared" ref="I578:V578" si="167">I49*VLOOKUP($F578,SHT,2,FALSE)</f>
        <v>0</v>
      </c>
      <c r="J578" s="183">
        <f t="shared" si="167"/>
        <v>0</v>
      </c>
      <c r="K578" s="200">
        <f t="shared" si="167"/>
        <v>0</v>
      </c>
      <c r="L578" s="184">
        <f t="shared" si="167"/>
        <v>0</v>
      </c>
      <c r="M578" s="182">
        <f t="shared" si="167"/>
        <v>0</v>
      </c>
      <c r="N578" s="185">
        <f t="shared" si="167"/>
        <v>0</v>
      </c>
      <c r="O578" s="185">
        <f t="shared" si="167"/>
        <v>0</v>
      </c>
      <c r="P578" s="185">
        <f t="shared" si="167"/>
        <v>0</v>
      </c>
      <c r="Q578" s="185">
        <f t="shared" si="167"/>
        <v>0</v>
      </c>
      <c r="R578" s="185">
        <f t="shared" si="167"/>
        <v>0</v>
      </c>
      <c r="S578" s="185">
        <f t="shared" si="167"/>
        <v>0</v>
      </c>
      <c r="T578" s="185">
        <f t="shared" si="167"/>
        <v>0</v>
      </c>
      <c r="U578" s="182">
        <f t="shared" si="167"/>
        <v>0</v>
      </c>
      <c r="V578" s="186">
        <f t="shared" si="167"/>
        <v>0</v>
      </c>
      <c r="W578" s="54">
        <f>G578-SUM(H578:V578)</f>
        <v>0</v>
      </c>
    </row>
    <row r="579" spans="1:23" outlineLevel="1" x14ac:dyDescent="0.2">
      <c r="A579" s="361"/>
      <c r="B579" s="35"/>
      <c r="C579" s="33"/>
      <c r="D579" s="33"/>
      <c r="E579" s="34"/>
      <c r="F579" s="180" t="s">
        <v>163</v>
      </c>
      <c r="G579" s="193">
        <f>G50</f>
        <v>0</v>
      </c>
      <c r="H579" s="194">
        <f>G579*(1-VLOOKUP($F579,SHT,2,FALSE))+$H50*VLOOKUP($F579,SHT,2,FALSE)</f>
        <v>0</v>
      </c>
      <c r="I579" s="183">
        <f t="shared" ref="I579:V579" si="168">I50*VLOOKUP($F579,SHT,2,FALSE)</f>
        <v>0</v>
      </c>
      <c r="J579" s="183">
        <f t="shared" si="168"/>
        <v>0</v>
      </c>
      <c r="K579" s="200">
        <f t="shared" si="168"/>
        <v>0</v>
      </c>
      <c r="L579" s="184">
        <f t="shared" si="168"/>
        <v>0</v>
      </c>
      <c r="M579" s="182">
        <f t="shared" si="168"/>
        <v>0</v>
      </c>
      <c r="N579" s="185">
        <f t="shared" si="168"/>
        <v>0</v>
      </c>
      <c r="O579" s="185">
        <f t="shared" si="168"/>
        <v>0</v>
      </c>
      <c r="P579" s="185">
        <f t="shared" si="168"/>
        <v>0</v>
      </c>
      <c r="Q579" s="185">
        <f t="shared" si="168"/>
        <v>0</v>
      </c>
      <c r="R579" s="185">
        <f t="shared" si="168"/>
        <v>0</v>
      </c>
      <c r="S579" s="185">
        <f t="shared" si="168"/>
        <v>0</v>
      </c>
      <c r="T579" s="185">
        <f t="shared" si="168"/>
        <v>0</v>
      </c>
      <c r="U579" s="185">
        <f t="shared" si="168"/>
        <v>0</v>
      </c>
      <c r="V579" s="195">
        <f t="shared" si="168"/>
        <v>0</v>
      </c>
      <c r="W579" s="54">
        <f>G579-SUM(H579:V579)</f>
        <v>0</v>
      </c>
    </row>
    <row r="580" spans="1:23" x14ac:dyDescent="0.2">
      <c r="A580" s="361"/>
      <c r="B580" s="35"/>
      <c r="C580" s="33"/>
      <c r="D580" s="33"/>
      <c r="E580" s="34" t="s">
        <v>157</v>
      </c>
      <c r="F580" s="34"/>
      <c r="G580" s="77">
        <f t="shared" ref="G580:W580" si="169">SUBTOTAL(9,G581:G583)</f>
        <v>0</v>
      </c>
      <c r="H580" s="74">
        <f t="shared" si="169"/>
        <v>0</v>
      </c>
      <c r="I580" s="74">
        <f t="shared" si="169"/>
        <v>0</v>
      </c>
      <c r="J580" s="74">
        <f t="shared" si="169"/>
        <v>0</v>
      </c>
      <c r="K580" s="75">
        <f t="shared" si="169"/>
        <v>0</v>
      </c>
      <c r="L580" s="43">
        <f t="shared" si="169"/>
        <v>0</v>
      </c>
      <c r="M580" s="43">
        <f t="shared" si="169"/>
        <v>0</v>
      </c>
      <c r="N580" s="43">
        <f t="shared" si="169"/>
        <v>0</v>
      </c>
      <c r="O580" s="43">
        <f t="shared" si="169"/>
        <v>0</v>
      </c>
      <c r="P580" s="43">
        <f t="shared" si="169"/>
        <v>0</v>
      </c>
      <c r="Q580" s="43">
        <f t="shared" si="169"/>
        <v>0</v>
      </c>
      <c r="R580" s="43">
        <f t="shared" si="169"/>
        <v>0</v>
      </c>
      <c r="S580" s="43">
        <f t="shared" si="169"/>
        <v>0</v>
      </c>
      <c r="T580" s="43">
        <f t="shared" si="169"/>
        <v>0</v>
      </c>
      <c r="U580" s="43">
        <f t="shared" si="169"/>
        <v>0</v>
      </c>
      <c r="V580" s="43">
        <f t="shared" si="169"/>
        <v>0</v>
      </c>
      <c r="W580" s="42">
        <f t="shared" si="169"/>
        <v>0</v>
      </c>
    </row>
    <row r="581" spans="1:23" outlineLevel="1" x14ac:dyDescent="0.2">
      <c r="A581" s="361"/>
      <c r="B581" s="35"/>
      <c r="C581" s="33"/>
      <c r="D581" s="33"/>
      <c r="E581" s="34"/>
      <c r="F581" s="180" t="s">
        <v>59</v>
      </c>
      <c r="G581" s="193">
        <f>G52</f>
        <v>0</v>
      </c>
      <c r="H581" s="194">
        <f>G581*(1-VLOOKUP($F581,SHT,2,FALSE))+$H52*VLOOKUP($F581,SHT,2,FALSE)</f>
        <v>0</v>
      </c>
      <c r="I581" s="183">
        <f t="shared" ref="I581:V581" si="170">I52*VLOOKUP($F581,SHT,2,FALSE)</f>
        <v>0</v>
      </c>
      <c r="J581" s="183">
        <f t="shared" si="170"/>
        <v>0</v>
      </c>
      <c r="K581" s="200">
        <f t="shared" si="170"/>
        <v>0</v>
      </c>
      <c r="L581" s="182">
        <f t="shared" si="170"/>
        <v>0</v>
      </c>
      <c r="M581" s="185">
        <f t="shared" si="170"/>
        <v>0</v>
      </c>
      <c r="N581" s="185">
        <f t="shared" si="170"/>
        <v>0</v>
      </c>
      <c r="O581" s="185">
        <f t="shared" si="170"/>
        <v>0</v>
      </c>
      <c r="P581" s="185">
        <f t="shared" si="170"/>
        <v>0</v>
      </c>
      <c r="Q581" s="185">
        <f t="shared" si="170"/>
        <v>0</v>
      </c>
      <c r="R581" s="185">
        <f t="shared" si="170"/>
        <v>0</v>
      </c>
      <c r="S581" s="185">
        <f t="shared" si="170"/>
        <v>0</v>
      </c>
      <c r="T581" s="185">
        <f t="shared" si="170"/>
        <v>0</v>
      </c>
      <c r="U581" s="185">
        <f t="shared" si="170"/>
        <v>0</v>
      </c>
      <c r="V581" s="195">
        <f t="shared" si="170"/>
        <v>0</v>
      </c>
      <c r="W581" s="54">
        <f>G581-SUM(H581:V581)</f>
        <v>0</v>
      </c>
    </row>
    <row r="582" spans="1:23" outlineLevel="1" x14ac:dyDescent="0.2">
      <c r="A582" s="361"/>
      <c r="B582" s="35"/>
      <c r="C582" s="33"/>
      <c r="D582" s="33"/>
      <c r="E582" s="34"/>
      <c r="F582" s="180" t="s">
        <v>158</v>
      </c>
      <c r="G582" s="193">
        <f>G53</f>
        <v>0</v>
      </c>
      <c r="H582" s="194">
        <f>G582*(1-VLOOKUP($F582,SHT,2,FALSE))+$H53*VLOOKUP($F582,SHT,2,FALSE)</f>
        <v>0</v>
      </c>
      <c r="I582" s="183">
        <f t="shared" ref="I582:V582" si="171">I53*VLOOKUP($F582,SHT,2,FALSE)</f>
        <v>0</v>
      </c>
      <c r="J582" s="183">
        <f t="shared" si="171"/>
        <v>0</v>
      </c>
      <c r="K582" s="200">
        <f t="shared" si="171"/>
        <v>0</v>
      </c>
      <c r="L582" s="182">
        <f t="shared" si="171"/>
        <v>0</v>
      </c>
      <c r="M582" s="185">
        <f t="shared" si="171"/>
        <v>0</v>
      </c>
      <c r="N582" s="185">
        <f t="shared" si="171"/>
        <v>0</v>
      </c>
      <c r="O582" s="185">
        <f t="shared" si="171"/>
        <v>0</v>
      </c>
      <c r="P582" s="185">
        <f t="shared" si="171"/>
        <v>0</v>
      </c>
      <c r="Q582" s="185">
        <f t="shared" si="171"/>
        <v>0</v>
      </c>
      <c r="R582" s="185">
        <f t="shared" si="171"/>
        <v>0</v>
      </c>
      <c r="S582" s="185">
        <f t="shared" si="171"/>
        <v>0</v>
      </c>
      <c r="T582" s="185">
        <f t="shared" si="171"/>
        <v>0</v>
      </c>
      <c r="U582" s="182">
        <f t="shared" si="171"/>
        <v>0</v>
      </c>
      <c r="V582" s="186">
        <f t="shared" si="171"/>
        <v>0</v>
      </c>
      <c r="W582" s="54">
        <f>G582-SUM(H582:V582)</f>
        <v>0</v>
      </c>
    </row>
    <row r="583" spans="1:23" outlineLevel="1" x14ac:dyDescent="0.2">
      <c r="A583" s="361"/>
      <c r="B583" s="35"/>
      <c r="C583" s="33"/>
      <c r="D583" s="33"/>
      <c r="E583" s="34"/>
      <c r="F583" s="180" t="s">
        <v>159</v>
      </c>
      <c r="G583" s="193">
        <f>G54</f>
        <v>0</v>
      </c>
      <c r="H583" s="194">
        <f>G583*(1-VLOOKUP($F583,SHT,2,FALSE))+$H54*VLOOKUP($F583,SHT,2,FALSE)</f>
        <v>0</v>
      </c>
      <c r="I583" s="183">
        <f t="shared" ref="I583:V583" si="172">I54*VLOOKUP($F583,SHT,2,FALSE)</f>
        <v>0</v>
      </c>
      <c r="J583" s="183">
        <f t="shared" si="172"/>
        <v>0</v>
      </c>
      <c r="K583" s="200">
        <f t="shared" si="172"/>
        <v>0</v>
      </c>
      <c r="L583" s="182">
        <f t="shared" si="172"/>
        <v>0</v>
      </c>
      <c r="M583" s="185">
        <f t="shared" si="172"/>
        <v>0</v>
      </c>
      <c r="N583" s="185">
        <f t="shared" si="172"/>
        <v>0</v>
      </c>
      <c r="O583" s="185">
        <f t="shared" si="172"/>
        <v>0</v>
      </c>
      <c r="P583" s="185">
        <f t="shared" si="172"/>
        <v>0</v>
      </c>
      <c r="Q583" s="185">
        <f t="shared" si="172"/>
        <v>0</v>
      </c>
      <c r="R583" s="185">
        <f t="shared" si="172"/>
        <v>0</v>
      </c>
      <c r="S583" s="185">
        <f t="shared" si="172"/>
        <v>0</v>
      </c>
      <c r="T583" s="185">
        <f t="shared" si="172"/>
        <v>0</v>
      </c>
      <c r="U583" s="182">
        <f t="shared" si="172"/>
        <v>0</v>
      </c>
      <c r="V583" s="186">
        <f t="shared" si="172"/>
        <v>0</v>
      </c>
      <c r="W583" s="54">
        <f>G583-SUM(H583:V583)</f>
        <v>0</v>
      </c>
    </row>
    <row r="584" spans="1:23" x14ac:dyDescent="0.2">
      <c r="A584" s="361"/>
      <c r="B584" s="35"/>
      <c r="C584" s="33"/>
      <c r="D584" s="33"/>
      <c r="E584" s="34" t="s">
        <v>418</v>
      </c>
      <c r="F584" s="34"/>
      <c r="G584" s="77">
        <f t="shared" ref="G584:W584" si="173">SUBTOTAL(9,G585:G585)</f>
        <v>0</v>
      </c>
      <c r="H584" s="78">
        <f t="shared" si="173"/>
        <v>0</v>
      </c>
      <c r="I584" s="74">
        <f t="shared" si="173"/>
        <v>0</v>
      </c>
      <c r="J584" s="74">
        <f t="shared" si="173"/>
        <v>0</v>
      </c>
      <c r="K584" s="75">
        <f t="shared" si="173"/>
        <v>0</v>
      </c>
      <c r="L584" s="43">
        <f t="shared" si="173"/>
        <v>0</v>
      </c>
      <c r="M584" s="43">
        <f t="shared" si="173"/>
        <v>0</v>
      </c>
      <c r="N584" s="43">
        <f t="shared" si="173"/>
        <v>0</v>
      </c>
      <c r="O584" s="43">
        <f t="shared" si="173"/>
        <v>0</v>
      </c>
      <c r="P584" s="43">
        <f t="shared" si="173"/>
        <v>0</v>
      </c>
      <c r="Q584" s="43">
        <f t="shared" si="173"/>
        <v>0</v>
      </c>
      <c r="R584" s="43">
        <f t="shared" si="173"/>
        <v>0</v>
      </c>
      <c r="S584" s="43">
        <f t="shared" si="173"/>
        <v>0</v>
      </c>
      <c r="T584" s="43">
        <f t="shared" si="173"/>
        <v>0</v>
      </c>
      <c r="U584" s="43">
        <f t="shared" si="173"/>
        <v>0</v>
      </c>
      <c r="V584" s="43">
        <f t="shared" si="173"/>
        <v>0</v>
      </c>
      <c r="W584" s="42">
        <f t="shared" si="173"/>
        <v>0</v>
      </c>
    </row>
    <row r="585" spans="1:23" outlineLevel="1" x14ac:dyDescent="0.2">
      <c r="A585" s="361"/>
      <c r="B585" s="35"/>
      <c r="C585" s="33"/>
      <c r="D585" s="33"/>
      <c r="E585" s="34"/>
      <c r="F585" s="180" t="s">
        <v>418</v>
      </c>
      <c r="G585" s="193">
        <f>G56</f>
        <v>0</v>
      </c>
      <c r="H585" s="194">
        <f>G585*(1-VLOOKUP($F585,SHT,2,FALSE))+$H56*VLOOKUP($F585,SHT,2,FALSE)</f>
        <v>0</v>
      </c>
      <c r="I585" s="183">
        <f t="shared" ref="I585:V585" si="174">I56*VLOOKUP($F585,SHT,2,FALSE)</f>
        <v>0</v>
      </c>
      <c r="J585" s="183">
        <f t="shared" si="174"/>
        <v>0</v>
      </c>
      <c r="K585" s="200">
        <f t="shared" si="174"/>
        <v>0</v>
      </c>
      <c r="L585" s="198">
        <f t="shared" si="174"/>
        <v>0</v>
      </c>
      <c r="M585" s="185">
        <f t="shared" si="174"/>
        <v>0</v>
      </c>
      <c r="N585" s="185">
        <f t="shared" si="174"/>
        <v>0</v>
      </c>
      <c r="O585" s="185">
        <f t="shared" si="174"/>
        <v>0</v>
      </c>
      <c r="P585" s="185">
        <f t="shared" si="174"/>
        <v>0</v>
      </c>
      <c r="Q585" s="185">
        <f t="shared" si="174"/>
        <v>0</v>
      </c>
      <c r="R585" s="185">
        <f t="shared" si="174"/>
        <v>0</v>
      </c>
      <c r="S585" s="185">
        <f t="shared" si="174"/>
        <v>0</v>
      </c>
      <c r="T585" s="185">
        <f t="shared" si="174"/>
        <v>0</v>
      </c>
      <c r="U585" s="182">
        <f t="shared" si="174"/>
        <v>0</v>
      </c>
      <c r="V585" s="186">
        <f t="shared" si="174"/>
        <v>0</v>
      </c>
      <c r="W585" s="54">
        <f>G585-SUM(H585:V585)</f>
        <v>0</v>
      </c>
    </row>
    <row r="586" spans="1:23" x14ac:dyDescent="0.2">
      <c r="A586" s="361"/>
      <c r="B586" s="35"/>
      <c r="C586" s="33"/>
      <c r="D586" s="33" t="s">
        <v>168</v>
      </c>
      <c r="E586" s="34"/>
      <c r="F586" s="34"/>
      <c r="G586" s="77"/>
      <c r="H586" s="74"/>
      <c r="I586" s="74"/>
      <c r="J586" s="74"/>
      <c r="K586" s="75"/>
      <c r="L586" s="58"/>
      <c r="M586" s="43"/>
      <c r="N586" s="43"/>
      <c r="O586" s="43"/>
      <c r="P586" s="43"/>
      <c r="Q586" s="43"/>
      <c r="R586" s="43"/>
      <c r="S586" s="43"/>
      <c r="T586" s="43"/>
      <c r="U586" s="43"/>
      <c r="V586" s="46"/>
      <c r="W586" s="42"/>
    </row>
    <row r="587" spans="1:23" x14ac:dyDescent="0.2">
      <c r="A587" s="361"/>
      <c r="B587" s="35"/>
      <c r="C587" s="33"/>
      <c r="D587" s="33"/>
      <c r="E587" s="34" t="s">
        <v>169</v>
      </c>
      <c r="F587" s="34"/>
      <c r="G587" s="77">
        <f t="shared" ref="G587:M587" si="175">SUBTOTAL(9,G588:G589)</f>
        <v>0</v>
      </c>
      <c r="H587" s="78">
        <f t="shared" si="175"/>
        <v>0</v>
      </c>
      <c r="I587" s="74">
        <f t="shared" si="175"/>
        <v>0</v>
      </c>
      <c r="J587" s="74">
        <f t="shared" si="175"/>
        <v>0</v>
      </c>
      <c r="K587" s="75">
        <f t="shared" si="175"/>
        <v>0</v>
      </c>
      <c r="L587" s="43">
        <f t="shared" si="175"/>
        <v>0</v>
      </c>
      <c r="M587" s="43">
        <f t="shared" si="175"/>
        <v>0</v>
      </c>
      <c r="N587" s="43">
        <f t="shared" ref="N587:W587" si="176">SUBTOTAL(9,N588:N589)</f>
        <v>0</v>
      </c>
      <c r="O587" s="43">
        <f t="shared" si="176"/>
        <v>0</v>
      </c>
      <c r="P587" s="43">
        <f t="shared" si="176"/>
        <v>0</v>
      </c>
      <c r="Q587" s="43">
        <f t="shared" si="176"/>
        <v>0</v>
      </c>
      <c r="R587" s="43">
        <f t="shared" si="176"/>
        <v>0</v>
      </c>
      <c r="S587" s="43">
        <f t="shared" si="176"/>
        <v>0</v>
      </c>
      <c r="T587" s="43">
        <f t="shared" si="176"/>
        <v>0</v>
      </c>
      <c r="U587" s="43">
        <f t="shared" si="176"/>
        <v>0</v>
      </c>
      <c r="V587" s="43">
        <f t="shared" si="176"/>
        <v>0</v>
      </c>
      <c r="W587" s="42">
        <f t="shared" si="176"/>
        <v>0</v>
      </c>
    </row>
    <row r="588" spans="1:23" outlineLevel="1" x14ac:dyDescent="0.2">
      <c r="A588" s="361"/>
      <c r="B588" s="35"/>
      <c r="C588" s="33"/>
      <c r="D588" s="33"/>
      <c r="E588" s="34"/>
      <c r="F588" s="180" t="s">
        <v>164</v>
      </c>
      <c r="G588" s="193">
        <f>G59</f>
        <v>0</v>
      </c>
      <c r="H588" s="194">
        <f>G588*(1-VLOOKUP($F588,SHT,2,FALSE))+$H59*VLOOKUP($F588,SHT,2,FALSE)</f>
        <v>0</v>
      </c>
      <c r="I588" s="183">
        <f t="shared" ref="I588:V588" si="177">I59*VLOOKUP($F588,SHT,2,FALSE)</f>
        <v>0</v>
      </c>
      <c r="J588" s="183">
        <f t="shared" si="177"/>
        <v>0</v>
      </c>
      <c r="K588" s="200">
        <f t="shared" si="177"/>
        <v>0</v>
      </c>
      <c r="L588" s="199">
        <f t="shared" si="177"/>
        <v>0</v>
      </c>
      <c r="M588" s="185">
        <f t="shared" si="177"/>
        <v>0</v>
      </c>
      <c r="N588" s="185">
        <f t="shared" si="177"/>
        <v>0</v>
      </c>
      <c r="O588" s="185">
        <f t="shared" si="177"/>
        <v>0</v>
      </c>
      <c r="P588" s="185">
        <f t="shared" si="177"/>
        <v>0</v>
      </c>
      <c r="Q588" s="185">
        <f t="shared" si="177"/>
        <v>0</v>
      </c>
      <c r="R588" s="185">
        <f t="shared" si="177"/>
        <v>0</v>
      </c>
      <c r="S588" s="185">
        <f t="shared" si="177"/>
        <v>0</v>
      </c>
      <c r="T588" s="182">
        <f t="shared" si="177"/>
        <v>0</v>
      </c>
      <c r="U588" s="185">
        <f t="shared" si="177"/>
        <v>0</v>
      </c>
      <c r="V588" s="186">
        <f t="shared" si="177"/>
        <v>0</v>
      </c>
      <c r="W588" s="54">
        <f>G588-SUM(H588:V588)</f>
        <v>0</v>
      </c>
    </row>
    <row r="589" spans="1:23" outlineLevel="1" x14ac:dyDescent="0.2">
      <c r="A589" s="361"/>
      <c r="B589" s="35"/>
      <c r="C589" s="33"/>
      <c r="D589" s="33"/>
      <c r="E589" s="34"/>
      <c r="F589" s="180" t="s">
        <v>166</v>
      </c>
      <c r="G589" s="193">
        <f>G60</f>
        <v>0</v>
      </c>
      <c r="H589" s="194">
        <f>G589*(1-VLOOKUP($F589,SHT,2,FALSE))+$H60*VLOOKUP($F589,SHT,2,FALSE)</f>
        <v>0</v>
      </c>
      <c r="I589" s="183">
        <f t="shared" ref="I589:V589" si="178">I60*VLOOKUP($F589,SHT,2,FALSE)</f>
        <v>0</v>
      </c>
      <c r="J589" s="183">
        <f t="shared" si="178"/>
        <v>0</v>
      </c>
      <c r="K589" s="200">
        <f t="shared" si="178"/>
        <v>0</v>
      </c>
      <c r="L589" s="199">
        <f t="shared" si="178"/>
        <v>0</v>
      </c>
      <c r="M589" s="185">
        <f t="shared" si="178"/>
        <v>0</v>
      </c>
      <c r="N589" s="185">
        <f t="shared" si="178"/>
        <v>0</v>
      </c>
      <c r="O589" s="185">
        <f t="shared" si="178"/>
        <v>0</v>
      </c>
      <c r="P589" s="185">
        <f t="shared" si="178"/>
        <v>0</v>
      </c>
      <c r="Q589" s="185">
        <f t="shared" si="178"/>
        <v>0</v>
      </c>
      <c r="R589" s="185">
        <f t="shared" si="178"/>
        <v>0</v>
      </c>
      <c r="S589" s="185">
        <f t="shared" si="178"/>
        <v>0</v>
      </c>
      <c r="T589" s="182">
        <f t="shared" si="178"/>
        <v>0</v>
      </c>
      <c r="U589" s="185">
        <f t="shared" si="178"/>
        <v>0</v>
      </c>
      <c r="V589" s="186">
        <f t="shared" si="178"/>
        <v>0</v>
      </c>
      <c r="W589" s="54">
        <f>G589-SUM(H589:V589)</f>
        <v>0</v>
      </c>
    </row>
    <row r="590" spans="1:23" x14ac:dyDescent="0.2">
      <c r="A590" s="361"/>
      <c r="B590" s="35"/>
      <c r="C590" s="33"/>
      <c r="D590" s="33"/>
      <c r="E590" s="34" t="s">
        <v>170</v>
      </c>
      <c r="F590" s="34"/>
      <c r="G590" s="77">
        <f t="shared" ref="G590:M590" si="179">SUBTOTAL(9,G591:G592)</f>
        <v>0</v>
      </c>
      <c r="H590" s="78">
        <f t="shared" si="179"/>
        <v>0</v>
      </c>
      <c r="I590" s="74">
        <f t="shared" si="179"/>
        <v>0</v>
      </c>
      <c r="J590" s="74">
        <f t="shared" si="179"/>
        <v>0</v>
      </c>
      <c r="K590" s="75">
        <f t="shared" si="179"/>
        <v>0</v>
      </c>
      <c r="L590" s="43">
        <f t="shared" si="179"/>
        <v>0</v>
      </c>
      <c r="M590" s="43">
        <f t="shared" si="179"/>
        <v>0</v>
      </c>
      <c r="N590" s="43">
        <f t="shared" ref="N590:W590" si="180">SUBTOTAL(9,N591:N592)</f>
        <v>0</v>
      </c>
      <c r="O590" s="43">
        <f t="shared" si="180"/>
        <v>0</v>
      </c>
      <c r="P590" s="43">
        <f t="shared" si="180"/>
        <v>0</v>
      </c>
      <c r="Q590" s="43">
        <f t="shared" si="180"/>
        <v>0</v>
      </c>
      <c r="R590" s="43">
        <f t="shared" si="180"/>
        <v>0</v>
      </c>
      <c r="S590" s="43">
        <f t="shared" si="180"/>
        <v>0</v>
      </c>
      <c r="T590" s="43">
        <f t="shared" si="180"/>
        <v>0</v>
      </c>
      <c r="U590" s="43">
        <f t="shared" si="180"/>
        <v>0</v>
      </c>
      <c r="V590" s="43">
        <f t="shared" si="180"/>
        <v>0</v>
      </c>
      <c r="W590" s="42">
        <f t="shared" si="180"/>
        <v>0</v>
      </c>
    </row>
    <row r="591" spans="1:23" outlineLevel="1" x14ac:dyDescent="0.2">
      <c r="A591" s="361"/>
      <c r="B591" s="35"/>
      <c r="C591" s="33"/>
      <c r="D591" s="33"/>
      <c r="E591" s="34"/>
      <c r="F591" s="180" t="s">
        <v>165</v>
      </c>
      <c r="G591" s="193">
        <f>G62</f>
        <v>0</v>
      </c>
      <c r="H591" s="194">
        <f>G591*(1-VLOOKUP($F591,SHT,2,FALSE))+$H62*VLOOKUP($F591,SHT,2,FALSE)</f>
        <v>0</v>
      </c>
      <c r="I591" s="183">
        <f t="shared" ref="I591:V591" si="181">I62*VLOOKUP($F591,SHT,2,FALSE)</f>
        <v>0</v>
      </c>
      <c r="J591" s="183">
        <f t="shared" si="181"/>
        <v>0</v>
      </c>
      <c r="K591" s="200">
        <f t="shared" si="181"/>
        <v>0</v>
      </c>
      <c r="L591" s="199">
        <f t="shared" si="181"/>
        <v>0</v>
      </c>
      <c r="M591" s="185">
        <f t="shared" si="181"/>
        <v>0</v>
      </c>
      <c r="N591" s="185">
        <f t="shared" si="181"/>
        <v>0</v>
      </c>
      <c r="O591" s="185">
        <f t="shared" si="181"/>
        <v>0</v>
      </c>
      <c r="P591" s="185">
        <f t="shared" si="181"/>
        <v>0</v>
      </c>
      <c r="Q591" s="185">
        <f t="shared" si="181"/>
        <v>0</v>
      </c>
      <c r="R591" s="185">
        <f t="shared" si="181"/>
        <v>0</v>
      </c>
      <c r="S591" s="185">
        <f t="shared" si="181"/>
        <v>0</v>
      </c>
      <c r="T591" s="185">
        <f t="shared" si="181"/>
        <v>0</v>
      </c>
      <c r="U591" s="182">
        <f t="shared" si="181"/>
        <v>0</v>
      </c>
      <c r="V591" s="186">
        <f t="shared" si="181"/>
        <v>0</v>
      </c>
      <c r="W591" s="54">
        <f>G591-SUM(H591:V591)</f>
        <v>0</v>
      </c>
    </row>
    <row r="592" spans="1:23" outlineLevel="1" x14ac:dyDescent="0.2">
      <c r="A592" s="361"/>
      <c r="B592" s="35"/>
      <c r="C592" s="33"/>
      <c r="D592" s="33"/>
      <c r="E592" s="34"/>
      <c r="F592" s="180" t="s">
        <v>167</v>
      </c>
      <c r="G592" s="193">
        <f>G63</f>
        <v>0</v>
      </c>
      <c r="H592" s="194">
        <f>G592*(1-VLOOKUP($F592,SHT,2,FALSE))+$H63*VLOOKUP($F592,SHT,2,FALSE)</f>
        <v>0</v>
      </c>
      <c r="I592" s="183">
        <f t="shared" ref="I592:V592" si="182">I63*VLOOKUP($F592,SHT,2,FALSE)</f>
        <v>0</v>
      </c>
      <c r="J592" s="183">
        <f t="shared" si="182"/>
        <v>0</v>
      </c>
      <c r="K592" s="200">
        <f t="shared" si="182"/>
        <v>0</v>
      </c>
      <c r="L592" s="199">
        <f t="shared" si="182"/>
        <v>0</v>
      </c>
      <c r="M592" s="185">
        <f t="shared" si="182"/>
        <v>0</v>
      </c>
      <c r="N592" s="185">
        <f t="shared" si="182"/>
        <v>0</v>
      </c>
      <c r="O592" s="185">
        <f t="shared" si="182"/>
        <v>0</v>
      </c>
      <c r="P592" s="185">
        <f t="shared" si="182"/>
        <v>0</v>
      </c>
      <c r="Q592" s="185">
        <f t="shared" si="182"/>
        <v>0</v>
      </c>
      <c r="R592" s="185">
        <f t="shared" si="182"/>
        <v>0</v>
      </c>
      <c r="S592" s="185">
        <f t="shared" si="182"/>
        <v>0</v>
      </c>
      <c r="T592" s="185">
        <f t="shared" si="182"/>
        <v>0</v>
      </c>
      <c r="U592" s="182">
        <f t="shared" si="182"/>
        <v>0</v>
      </c>
      <c r="V592" s="186">
        <f t="shared" si="182"/>
        <v>0</v>
      </c>
      <c r="W592" s="54">
        <f>G592-SUM(H592:V592)</f>
        <v>0</v>
      </c>
    </row>
    <row r="593" spans="1:23" x14ac:dyDescent="0.2">
      <c r="A593" s="361"/>
      <c r="B593" s="35"/>
      <c r="C593" s="33"/>
      <c r="D593" s="33"/>
      <c r="E593" s="34" t="s">
        <v>419</v>
      </c>
      <c r="F593" s="34"/>
      <c r="G593" s="77">
        <f t="shared" ref="G593:W593" si="183">SUBTOTAL(9,G594:G594)</f>
        <v>0</v>
      </c>
      <c r="H593" s="78">
        <f t="shared" si="183"/>
        <v>0</v>
      </c>
      <c r="I593" s="74">
        <f t="shared" si="183"/>
        <v>0</v>
      </c>
      <c r="J593" s="74">
        <f t="shared" si="183"/>
        <v>0</v>
      </c>
      <c r="K593" s="75">
        <f t="shared" si="183"/>
        <v>0</v>
      </c>
      <c r="L593" s="43">
        <f t="shared" si="183"/>
        <v>0</v>
      </c>
      <c r="M593" s="43">
        <f t="shared" si="183"/>
        <v>0</v>
      </c>
      <c r="N593" s="43">
        <f t="shared" si="183"/>
        <v>0</v>
      </c>
      <c r="O593" s="43">
        <f t="shared" si="183"/>
        <v>0</v>
      </c>
      <c r="P593" s="43">
        <f t="shared" si="183"/>
        <v>0</v>
      </c>
      <c r="Q593" s="43">
        <f t="shared" si="183"/>
        <v>0</v>
      </c>
      <c r="R593" s="43">
        <f t="shared" si="183"/>
        <v>0</v>
      </c>
      <c r="S593" s="43">
        <f t="shared" si="183"/>
        <v>0</v>
      </c>
      <c r="T593" s="43">
        <f t="shared" si="183"/>
        <v>0</v>
      </c>
      <c r="U593" s="43">
        <f t="shared" si="183"/>
        <v>0</v>
      </c>
      <c r="V593" s="43">
        <f t="shared" si="183"/>
        <v>0</v>
      </c>
      <c r="W593" s="42">
        <f t="shared" si="183"/>
        <v>0</v>
      </c>
    </row>
    <row r="594" spans="1:23" outlineLevel="1" x14ac:dyDescent="0.2">
      <c r="A594" s="361"/>
      <c r="B594" s="35"/>
      <c r="C594" s="33"/>
      <c r="D594" s="33"/>
      <c r="E594" s="34"/>
      <c r="F594" s="180" t="s">
        <v>419</v>
      </c>
      <c r="G594" s="193">
        <f>G65</f>
        <v>0</v>
      </c>
      <c r="H594" s="194">
        <f>G594*(1-VLOOKUP($F594,SHT,2,FALSE))+$H65*VLOOKUP($F594,SHT,2,FALSE)</f>
        <v>0</v>
      </c>
      <c r="I594" s="183">
        <f t="shared" ref="I594:V594" si="184">I65*VLOOKUP($F594,SHT,2,FALSE)</f>
        <v>0</v>
      </c>
      <c r="J594" s="183">
        <f t="shared" si="184"/>
        <v>0</v>
      </c>
      <c r="K594" s="200">
        <f t="shared" si="184"/>
        <v>0</v>
      </c>
      <c r="L594" s="199">
        <f t="shared" si="184"/>
        <v>0</v>
      </c>
      <c r="M594" s="185">
        <f t="shared" si="184"/>
        <v>0</v>
      </c>
      <c r="N594" s="185">
        <f t="shared" si="184"/>
        <v>0</v>
      </c>
      <c r="O594" s="185">
        <f t="shared" si="184"/>
        <v>0</v>
      </c>
      <c r="P594" s="185">
        <f t="shared" si="184"/>
        <v>0</v>
      </c>
      <c r="Q594" s="185">
        <f t="shared" si="184"/>
        <v>0</v>
      </c>
      <c r="R594" s="185">
        <f t="shared" si="184"/>
        <v>0</v>
      </c>
      <c r="S594" s="185">
        <f t="shared" si="184"/>
        <v>0</v>
      </c>
      <c r="T594" s="182">
        <f t="shared" si="184"/>
        <v>0</v>
      </c>
      <c r="U594" s="185">
        <f t="shared" si="184"/>
        <v>0</v>
      </c>
      <c r="V594" s="186">
        <f t="shared" si="184"/>
        <v>0</v>
      </c>
      <c r="W594" s="54">
        <f>G594-SUM(H594:V594)</f>
        <v>0</v>
      </c>
    </row>
    <row r="595" spans="1:23" x14ac:dyDescent="0.2">
      <c r="A595" s="361"/>
      <c r="B595" s="35"/>
      <c r="C595" s="33"/>
      <c r="D595" s="33" t="s">
        <v>62</v>
      </c>
      <c r="E595" s="34"/>
      <c r="F595" s="34"/>
      <c r="G595" s="77">
        <f>SUBTOTAL(9,G596:G598)</f>
        <v>0</v>
      </c>
      <c r="H595" s="74"/>
      <c r="I595" s="74"/>
      <c r="J595" s="74"/>
      <c r="K595" s="75">
        <f>SUBTOTAL(9,K596:K598)</f>
        <v>0</v>
      </c>
      <c r="L595" s="58">
        <f>SUBTOTAL(9,L596:L598)</f>
        <v>0</v>
      </c>
      <c r="M595" s="43">
        <f>SUBTOTAL(9,M596:M598)</f>
        <v>0</v>
      </c>
      <c r="N595" s="43">
        <f>SUBTOTAL(9,N596:N598)</f>
        <v>0</v>
      </c>
      <c r="O595" s="43"/>
      <c r="P595" s="43"/>
      <c r="Q595" s="43"/>
      <c r="R595" s="43"/>
      <c r="S595" s="43"/>
      <c r="T595" s="43"/>
      <c r="U595" s="43"/>
      <c r="V595" s="46"/>
      <c r="W595" s="42">
        <f>SUBTOTAL(9,W596:W598)</f>
        <v>0</v>
      </c>
    </row>
    <row r="596" spans="1:23" outlineLevel="1" x14ac:dyDescent="0.2">
      <c r="A596" s="361"/>
      <c r="B596" s="35"/>
      <c r="C596" s="33"/>
      <c r="D596" s="33"/>
      <c r="E596" s="34"/>
      <c r="F596" s="180" t="s">
        <v>172</v>
      </c>
      <c r="G596" s="193">
        <f>G67</f>
        <v>0</v>
      </c>
      <c r="H596" s="74"/>
      <c r="I596" s="74"/>
      <c r="J596" s="74"/>
      <c r="K596" s="200">
        <f>G596*(VLOOKUP(F596,EIT,2,FALSE))</f>
        <v>0</v>
      </c>
      <c r="L596" s="58"/>
      <c r="M596" s="43"/>
      <c r="N596" s="43"/>
      <c r="O596" s="43"/>
      <c r="P596" s="43"/>
      <c r="Q596" s="43"/>
      <c r="R596" s="43"/>
      <c r="S596" s="43"/>
      <c r="T596" s="43"/>
      <c r="U596" s="43"/>
      <c r="V596" s="46"/>
      <c r="W596" s="54">
        <f>G596-SUM(H596:V596)</f>
        <v>0</v>
      </c>
    </row>
    <row r="597" spans="1:23" outlineLevel="1" x14ac:dyDescent="0.2">
      <c r="A597" s="361"/>
      <c r="B597" s="35"/>
      <c r="C597" s="33"/>
      <c r="D597" s="33"/>
      <c r="E597" s="34"/>
      <c r="F597" s="180" t="s">
        <v>173</v>
      </c>
      <c r="G597" s="193">
        <f>G68</f>
        <v>0</v>
      </c>
      <c r="H597" s="74"/>
      <c r="I597" s="74"/>
      <c r="J597" s="74"/>
      <c r="K597" s="75"/>
      <c r="L597" s="184">
        <f>G597*VLOOKUP(F597,EIT,3,FALSE)</f>
        <v>0</v>
      </c>
      <c r="M597" s="185">
        <f>G597*VLOOKUP(F597,EIT, 4,FALSE)</f>
        <v>0</v>
      </c>
      <c r="N597" s="185">
        <f>G597*VLOOKUP(F597,EIT, 5,FALSE)</f>
        <v>0</v>
      </c>
      <c r="O597" s="43"/>
      <c r="P597" s="43"/>
      <c r="Q597" s="43"/>
      <c r="R597" s="43"/>
      <c r="S597" s="43"/>
      <c r="T597" s="43"/>
      <c r="U597" s="43"/>
      <c r="V597" s="46"/>
      <c r="W597" s="54">
        <f>G597-SUM(H597:V597)</f>
        <v>0</v>
      </c>
    </row>
    <row r="598" spans="1:23" outlineLevel="1" x14ac:dyDescent="0.2">
      <c r="A598" s="361"/>
      <c r="B598" s="35"/>
      <c r="C598" s="33"/>
      <c r="D598" s="33"/>
      <c r="E598" s="34"/>
      <c r="F598" s="180" t="s">
        <v>171</v>
      </c>
      <c r="G598" s="193">
        <f>G69</f>
        <v>0</v>
      </c>
      <c r="H598" s="74"/>
      <c r="I598" s="74"/>
      <c r="J598" s="74"/>
      <c r="K598" s="75"/>
      <c r="L598" s="58"/>
      <c r="M598" s="43"/>
      <c r="N598" s="43"/>
      <c r="O598" s="43"/>
      <c r="P598" s="43"/>
      <c r="Q598" s="43"/>
      <c r="R598" s="43"/>
      <c r="S598" s="43"/>
      <c r="T598" s="43"/>
      <c r="U598" s="43"/>
      <c r="V598" s="46"/>
      <c r="W598" s="54">
        <f>G598-SUM(H598:V598)</f>
        <v>0</v>
      </c>
    </row>
    <row r="599" spans="1:23" x14ac:dyDescent="0.2">
      <c r="A599" s="361"/>
      <c r="B599" s="35"/>
      <c r="C599" s="72"/>
      <c r="D599" s="33" t="s">
        <v>174</v>
      </c>
      <c r="E599" s="34"/>
      <c r="F599" s="34"/>
      <c r="G599" s="77">
        <f>SUBTOTAL(9,G600:G601)</f>
        <v>0</v>
      </c>
      <c r="H599" s="78">
        <f t="shared" ref="H599:V599" si="185">SUBTOTAL(9,H600:H601)</f>
        <v>0</v>
      </c>
      <c r="I599" s="74">
        <f t="shared" si="185"/>
        <v>0</v>
      </c>
      <c r="J599" s="74">
        <f t="shared" si="185"/>
        <v>0</v>
      </c>
      <c r="K599" s="75">
        <f t="shared" si="185"/>
        <v>0</v>
      </c>
      <c r="L599" s="43">
        <f t="shared" si="185"/>
        <v>0</v>
      </c>
      <c r="M599" s="43">
        <f t="shared" si="185"/>
        <v>0</v>
      </c>
      <c r="N599" s="43">
        <f t="shared" si="185"/>
        <v>0</v>
      </c>
      <c r="O599" s="43">
        <f t="shared" si="185"/>
        <v>0</v>
      </c>
      <c r="P599" s="43">
        <f t="shared" si="185"/>
        <v>0</v>
      </c>
      <c r="Q599" s="43">
        <f t="shared" si="185"/>
        <v>0</v>
      </c>
      <c r="R599" s="43">
        <f t="shared" si="185"/>
        <v>0</v>
      </c>
      <c r="S599" s="43">
        <f t="shared" si="185"/>
        <v>0</v>
      </c>
      <c r="T599" s="43">
        <f t="shared" si="185"/>
        <v>0</v>
      </c>
      <c r="U599" s="43">
        <f t="shared" si="185"/>
        <v>0</v>
      </c>
      <c r="V599" s="43">
        <f t="shared" si="185"/>
        <v>0</v>
      </c>
      <c r="W599" s="42">
        <f>SUBTOTAL(9,W600:W601)</f>
        <v>0</v>
      </c>
    </row>
    <row r="600" spans="1:23" outlineLevel="1" x14ac:dyDescent="0.2">
      <c r="A600" s="361"/>
      <c r="B600" s="35"/>
      <c r="C600" s="33"/>
      <c r="D600" s="33"/>
      <c r="E600" s="34"/>
      <c r="F600" s="180" t="s">
        <v>175</v>
      </c>
      <c r="G600" s="193">
        <f t="shared" ref="G600:V600" si="186">G71</f>
        <v>0</v>
      </c>
      <c r="H600" s="194">
        <f t="shared" si="186"/>
        <v>0</v>
      </c>
      <c r="I600" s="183">
        <f t="shared" si="186"/>
        <v>0</v>
      </c>
      <c r="J600" s="183">
        <f t="shared" si="186"/>
        <v>0</v>
      </c>
      <c r="K600" s="200">
        <f t="shared" si="186"/>
        <v>0</v>
      </c>
      <c r="L600" s="184">
        <f t="shared" si="186"/>
        <v>0</v>
      </c>
      <c r="M600" s="195">
        <f t="shared" si="186"/>
        <v>0</v>
      </c>
      <c r="N600" s="185">
        <f t="shared" si="186"/>
        <v>0</v>
      </c>
      <c r="O600" s="185">
        <f t="shared" si="186"/>
        <v>0</v>
      </c>
      <c r="P600" s="185">
        <f t="shared" si="186"/>
        <v>0</v>
      </c>
      <c r="Q600" s="185">
        <f t="shared" si="186"/>
        <v>0</v>
      </c>
      <c r="R600" s="185">
        <f t="shared" si="186"/>
        <v>0</v>
      </c>
      <c r="S600" s="185">
        <f t="shared" si="186"/>
        <v>0</v>
      </c>
      <c r="T600" s="182">
        <f t="shared" si="186"/>
        <v>0</v>
      </c>
      <c r="U600" s="185">
        <f t="shared" si="186"/>
        <v>0</v>
      </c>
      <c r="V600" s="186">
        <f t="shared" si="186"/>
        <v>0</v>
      </c>
      <c r="W600" s="54">
        <f>G600-SUM(H600:V600)</f>
        <v>0</v>
      </c>
    </row>
    <row r="601" spans="1:23" outlineLevel="1" x14ac:dyDescent="0.2">
      <c r="A601" s="361"/>
      <c r="B601" s="35"/>
      <c r="C601" s="33"/>
      <c r="D601" s="33"/>
      <c r="E601" s="34"/>
      <c r="F601" s="180" t="s">
        <v>176</v>
      </c>
      <c r="G601" s="193">
        <f t="shared" ref="G601:V601" si="187">G72</f>
        <v>0</v>
      </c>
      <c r="H601" s="194">
        <f t="shared" si="187"/>
        <v>0</v>
      </c>
      <c r="I601" s="183">
        <f t="shared" si="187"/>
        <v>0</v>
      </c>
      <c r="J601" s="183">
        <f t="shared" si="187"/>
        <v>0</v>
      </c>
      <c r="K601" s="200">
        <f t="shared" si="187"/>
        <v>0</v>
      </c>
      <c r="L601" s="184">
        <f t="shared" si="187"/>
        <v>0</v>
      </c>
      <c r="M601" s="195">
        <f t="shared" si="187"/>
        <v>0</v>
      </c>
      <c r="N601" s="185">
        <f t="shared" si="187"/>
        <v>0</v>
      </c>
      <c r="O601" s="185">
        <f t="shared" si="187"/>
        <v>0</v>
      </c>
      <c r="P601" s="185">
        <f t="shared" si="187"/>
        <v>0</v>
      </c>
      <c r="Q601" s="185">
        <f t="shared" si="187"/>
        <v>0</v>
      </c>
      <c r="R601" s="185">
        <f t="shared" si="187"/>
        <v>0</v>
      </c>
      <c r="S601" s="185">
        <f t="shared" si="187"/>
        <v>0</v>
      </c>
      <c r="T601" s="182">
        <f t="shared" si="187"/>
        <v>0</v>
      </c>
      <c r="U601" s="185">
        <f t="shared" si="187"/>
        <v>0</v>
      </c>
      <c r="V601" s="186">
        <f t="shared" si="187"/>
        <v>0</v>
      </c>
      <c r="W601" s="54">
        <f>G601-SUM(H601:V601)</f>
        <v>0</v>
      </c>
    </row>
    <row r="602" spans="1:23" x14ac:dyDescent="0.2">
      <c r="A602" s="361"/>
      <c r="B602" s="35"/>
      <c r="C602" s="33" t="s">
        <v>11</v>
      </c>
      <c r="D602" s="33"/>
      <c r="E602" s="34"/>
      <c r="F602" s="34"/>
      <c r="G602" s="77"/>
      <c r="H602" s="74"/>
      <c r="I602" s="74"/>
      <c r="J602" s="74"/>
      <c r="K602" s="75"/>
      <c r="L602" s="58"/>
      <c r="M602" s="43"/>
      <c r="N602" s="43"/>
      <c r="O602" s="43"/>
      <c r="P602" s="43"/>
      <c r="Q602" s="43"/>
      <c r="R602" s="43"/>
      <c r="S602" s="43"/>
      <c r="T602" s="43"/>
      <c r="U602" s="43"/>
      <c r="V602" s="46"/>
      <c r="W602" s="42"/>
    </row>
    <row r="603" spans="1:23" x14ac:dyDescent="0.2">
      <c r="A603" s="361"/>
      <c r="B603" s="35"/>
      <c r="C603" s="33"/>
      <c r="D603" s="33" t="s">
        <v>12</v>
      </c>
      <c r="E603" s="72"/>
      <c r="F603" s="34"/>
      <c r="G603" s="77"/>
      <c r="H603" s="74"/>
      <c r="I603" s="74"/>
      <c r="J603" s="74"/>
      <c r="K603" s="75"/>
      <c r="L603" s="58"/>
      <c r="M603" s="43"/>
      <c r="N603" s="43"/>
      <c r="O603" s="43"/>
      <c r="P603" s="43"/>
      <c r="Q603" s="43"/>
      <c r="R603" s="43"/>
      <c r="S603" s="43"/>
      <c r="T603" s="43"/>
      <c r="U603" s="43"/>
      <c r="V603" s="46"/>
      <c r="W603" s="42"/>
    </row>
    <row r="604" spans="1:23" x14ac:dyDescent="0.2">
      <c r="A604" s="361"/>
      <c r="B604" s="35"/>
      <c r="C604" s="33"/>
      <c r="D604" s="33"/>
      <c r="E604" s="34" t="s">
        <v>13</v>
      </c>
      <c r="F604" s="34"/>
      <c r="G604" s="77">
        <f>SUBTOTAL(9,G605:G608)</f>
        <v>0</v>
      </c>
      <c r="H604" s="78">
        <f>SUBTOTAL(9,H605:H608)</f>
        <v>0</v>
      </c>
      <c r="I604" s="74">
        <f t="shared" ref="I604:V604" si="188">SUBTOTAL(9,I605:I608)</f>
        <v>0</v>
      </c>
      <c r="J604" s="74">
        <f t="shared" si="188"/>
        <v>0</v>
      </c>
      <c r="K604" s="75">
        <f t="shared" si="188"/>
        <v>0</v>
      </c>
      <c r="L604" s="43">
        <f t="shared" si="188"/>
        <v>0</v>
      </c>
      <c r="M604" s="43">
        <f t="shared" si="188"/>
        <v>0</v>
      </c>
      <c r="N604" s="43">
        <f t="shared" si="188"/>
        <v>0</v>
      </c>
      <c r="O604" s="43">
        <f t="shared" si="188"/>
        <v>0</v>
      </c>
      <c r="P604" s="43">
        <f t="shared" si="188"/>
        <v>0</v>
      </c>
      <c r="Q604" s="43">
        <f t="shared" si="188"/>
        <v>0</v>
      </c>
      <c r="R604" s="43">
        <f t="shared" si="188"/>
        <v>0</v>
      </c>
      <c r="S604" s="43">
        <f t="shared" si="188"/>
        <v>0</v>
      </c>
      <c r="T604" s="43">
        <f t="shared" si="188"/>
        <v>0</v>
      </c>
      <c r="U604" s="43">
        <f t="shared" si="188"/>
        <v>0</v>
      </c>
      <c r="V604" s="43">
        <f t="shared" si="188"/>
        <v>0</v>
      </c>
      <c r="W604" s="42">
        <f>SUBTOTAL(9,W605:W608)</f>
        <v>0</v>
      </c>
    </row>
    <row r="605" spans="1:23" outlineLevel="1" x14ac:dyDescent="0.2">
      <c r="A605" s="361"/>
      <c r="B605" s="35"/>
      <c r="C605" s="34"/>
      <c r="D605" s="72"/>
      <c r="E605" s="72"/>
      <c r="F605" s="180" t="s">
        <v>14</v>
      </c>
      <c r="G605" s="193">
        <f>G76</f>
        <v>0</v>
      </c>
      <c r="H605" s="194">
        <f>G605*(1-VLOOKUP($F605,SHT,2,FALSE))</f>
        <v>0</v>
      </c>
      <c r="I605" s="50"/>
      <c r="J605" s="50"/>
      <c r="K605" s="52"/>
      <c r="L605" s="51"/>
      <c r="M605" s="50"/>
      <c r="N605" s="50"/>
      <c r="O605" s="50"/>
      <c r="P605" s="50"/>
      <c r="Q605" s="50"/>
      <c r="R605" s="50"/>
      <c r="S605" s="50"/>
      <c r="T605" s="50"/>
      <c r="U605" s="50"/>
      <c r="V605" s="52"/>
      <c r="W605" s="54">
        <f>G605-SUM(H605:V605)</f>
        <v>0</v>
      </c>
    </row>
    <row r="606" spans="1:23" outlineLevel="1" x14ac:dyDescent="0.2">
      <c r="A606" s="361"/>
      <c r="B606" s="35"/>
      <c r="C606" s="34"/>
      <c r="D606" s="72"/>
      <c r="E606" s="72"/>
      <c r="F606" s="180" t="s">
        <v>15</v>
      </c>
      <c r="G606" s="193">
        <f>G77</f>
        <v>0</v>
      </c>
      <c r="H606" s="194">
        <f>G606*(1-VLOOKUP($F606,SHT,2,FALSE))</f>
        <v>0</v>
      </c>
      <c r="I606" s="50"/>
      <c r="J606" s="50"/>
      <c r="K606" s="52"/>
      <c r="L606" s="51"/>
      <c r="M606" s="50"/>
      <c r="N606" s="50"/>
      <c r="O606" s="50"/>
      <c r="P606" s="50"/>
      <c r="Q606" s="50"/>
      <c r="R606" s="50"/>
      <c r="S606" s="50"/>
      <c r="T606" s="50"/>
      <c r="U606" s="50"/>
      <c r="V606" s="52"/>
      <c r="W606" s="54">
        <f>G606-SUM(H606:V606)</f>
        <v>0</v>
      </c>
    </row>
    <row r="607" spans="1:23" outlineLevel="1" x14ac:dyDescent="0.2">
      <c r="A607" s="361"/>
      <c r="B607" s="35"/>
      <c r="C607" s="34"/>
      <c r="D607" s="72"/>
      <c r="E607" s="72"/>
      <c r="F607" s="180" t="s">
        <v>16</v>
      </c>
      <c r="G607" s="193">
        <f>G78</f>
        <v>0</v>
      </c>
      <c r="H607" s="194">
        <f t="shared" ref="H607:V607" si="189">H78</f>
        <v>0</v>
      </c>
      <c r="I607" s="183">
        <f t="shared" si="189"/>
        <v>0</v>
      </c>
      <c r="J607" s="183">
        <f t="shared" si="189"/>
        <v>0</v>
      </c>
      <c r="K607" s="200">
        <f t="shared" si="189"/>
        <v>0</v>
      </c>
      <c r="L607" s="184">
        <f t="shared" si="189"/>
        <v>0</v>
      </c>
      <c r="M607" s="195">
        <f t="shared" si="189"/>
        <v>0</v>
      </c>
      <c r="N607" s="185">
        <f t="shared" si="189"/>
        <v>0</v>
      </c>
      <c r="O607" s="185">
        <f t="shared" si="189"/>
        <v>0</v>
      </c>
      <c r="P607" s="185">
        <f t="shared" si="189"/>
        <v>0</v>
      </c>
      <c r="Q607" s="185">
        <f t="shared" si="189"/>
        <v>0</v>
      </c>
      <c r="R607" s="185">
        <f t="shared" si="189"/>
        <v>0</v>
      </c>
      <c r="S607" s="185">
        <f t="shared" si="189"/>
        <v>0</v>
      </c>
      <c r="T607" s="182">
        <f t="shared" si="189"/>
        <v>0</v>
      </c>
      <c r="U607" s="185">
        <f t="shared" si="189"/>
        <v>0</v>
      </c>
      <c r="V607" s="186">
        <f t="shared" si="189"/>
        <v>0</v>
      </c>
      <c r="W607" s="54">
        <f>G607-SUM(H607:V607)</f>
        <v>0</v>
      </c>
    </row>
    <row r="608" spans="1:23" outlineLevel="1" x14ac:dyDescent="0.2">
      <c r="A608" s="361"/>
      <c r="B608" s="35"/>
      <c r="C608" s="34"/>
      <c r="D608" s="72"/>
      <c r="E608" s="72"/>
      <c r="F608" s="180" t="s">
        <v>17</v>
      </c>
      <c r="G608" s="193">
        <f>G79</f>
        <v>0</v>
      </c>
      <c r="H608" s="194">
        <f t="shared" ref="H608:V608" si="190">H79</f>
        <v>0</v>
      </c>
      <c r="I608" s="183">
        <f t="shared" si="190"/>
        <v>0</v>
      </c>
      <c r="J608" s="183">
        <f t="shared" si="190"/>
        <v>0</v>
      </c>
      <c r="K608" s="200">
        <f t="shared" si="190"/>
        <v>0</v>
      </c>
      <c r="L608" s="184">
        <f t="shared" si="190"/>
        <v>0</v>
      </c>
      <c r="M608" s="195">
        <f t="shared" si="190"/>
        <v>0</v>
      </c>
      <c r="N608" s="185">
        <f t="shared" si="190"/>
        <v>0</v>
      </c>
      <c r="O608" s="185">
        <f t="shared" si="190"/>
        <v>0</v>
      </c>
      <c r="P608" s="185">
        <f t="shared" si="190"/>
        <v>0</v>
      </c>
      <c r="Q608" s="185">
        <f t="shared" si="190"/>
        <v>0</v>
      </c>
      <c r="R608" s="185">
        <f t="shared" si="190"/>
        <v>0</v>
      </c>
      <c r="S608" s="185">
        <f t="shared" si="190"/>
        <v>0</v>
      </c>
      <c r="T608" s="182">
        <f t="shared" si="190"/>
        <v>0</v>
      </c>
      <c r="U608" s="185">
        <f t="shared" si="190"/>
        <v>0</v>
      </c>
      <c r="V608" s="186">
        <f t="shared" si="190"/>
        <v>0</v>
      </c>
      <c r="W608" s="54">
        <f>G608-SUM(H608:V608)</f>
        <v>0</v>
      </c>
    </row>
    <row r="609" spans="1:23" x14ac:dyDescent="0.2">
      <c r="A609" s="361"/>
      <c r="B609" s="35"/>
      <c r="C609" s="34"/>
      <c r="D609" s="72"/>
      <c r="E609" s="34" t="s">
        <v>18</v>
      </c>
      <c r="F609" s="34"/>
      <c r="G609" s="77">
        <f t="shared" ref="G609:M609" si="191">SUBTOTAL(9,G610:G611)</f>
        <v>0</v>
      </c>
      <c r="H609" s="78">
        <f t="shared" si="191"/>
        <v>0</v>
      </c>
      <c r="I609" s="74">
        <f t="shared" si="191"/>
        <v>0</v>
      </c>
      <c r="J609" s="74">
        <f t="shared" si="191"/>
        <v>0</v>
      </c>
      <c r="K609" s="75">
        <f t="shared" si="191"/>
        <v>0</v>
      </c>
      <c r="L609" s="43">
        <f t="shared" si="191"/>
        <v>0</v>
      </c>
      <c r="M609" s="43">
        <f t="shared" si="191"/>
        <v>0</v>
      </c>
      <c r="N609" s="43">
        <f t="shared" ref="N609:W609" si="192">SUBTOTAL(9,N610:N611)</f>
        <v>0</v>
      </c>
      <c r="O609" s="43">
        <f t="shared" si="192"/>
        <v>0</v>
      </c>
      <c r="P609" s="43">
        <f t="shared" si="192"/>
        <v>0</v>
      </c>
      <c r="Q609" s="43">
        <f t="shared" si="192"/>
        <v>0</v>
      </c>
      <c r="R609" s="43">
        <f t="shared" si="192"/>
        <v>0</v>
      </c>
      <c r="S609" s="43">
        <f t="shared" si="192"/>
        <v>0</v>
      </c>
      <c r="T609" s="43">
        <f t="shared" si="192"/>
        <v>0</v>
      </c>
      <c r="U609" s="43">
        <f t="shared" si="192"/>
        <v>0</v>
      </c>
      <c r="V609" s="43">
        <f t="shared" si="192"/>
        <v>0</v>
      </c>
      <c r="W609" s="42">
        <f t="shared" si="192"/>
        <v>0</v>
      </c>
    </row>
    <row r="610" spans="1:23" outlineLevel="1" x14ac:dyDescent="0.2">
      <c r="A610" s="361"/>
      <c r="B610" s="35"/>
      <c r="C610" s="34"/>
      <c r="D610" s="72"/>
      <c r="E610" s="72"/>
      <c r="F610" s="180" t="s">
        <v>19</v>
      </c>
      <c r="G610" s="193">
        <f>G81</f>
        <v>0</v>
      </c>
      <c r="H610" s="74"/>
      <c r="I610" s="74"/>
      <c r="J610" s="74"/>
      <c r="K610" s="201"/>
      <c r="L610" s="43"/>
      <c r="M610" s="43"/>
      <c r="N610" s="43"/>
      <c r="O610" s="43"/>
      <c r="P610" s="43"/>
      <c r="Q610" s="43"/>
      <c r="R610" s="43"/>
      <c r="S610" s="43"/>
      <c r="T610" s="43"/>
      <c r="U610" s="43"/>
      <c r="V610" s="43"/>
      <c r="W610" s="54">
        <f>G610-SUM(H610:V610)</f>
        <v>0</v>
      </c>
    </row>
    <row r="611" spans="1:23" outlineLevel="1" x14ac:dyDescent="0.2">
      <c r="A611" s="361"/>
      <c r="B611" s="35"/>
      <c r="C611" s="34"/>
      <c r="D611" s="72"/>
      <c r="E611" s="72"/>
      <c r="F611" s="180" t="s">
        <v>20</v>
      </c>
      <c r="G611" s="193">
        <f>G82</f>
        <v>0</v>
      </c>
      <c r="H611" s="194">
        <f>H82</f>
        <v>0</v>
      </c>
      <c r="I611" s="183">
        <f>I82</f>
        <v>0</v>
      </c>
      <c r="J611" s="183">
        <f>J82</f>
        <v>0</v>
      </c>
      <c r="K611" s="200">
        <f>K82</f>
        <v>0</v>
      </c>
      <c r="L611" s="184">
        <f t="shared" ref="L611:V611" si="193">IF($Y82="CONTRACTUAL",L82,SUM($H611:$K611))</f>
        <v>0</v>
      </c>
      <c r="M611" s="195">
        <f t="shared" si="193"/>
        <v>0</v>
      </c>
      <c r="N611" s="185">
        <f t="shared" si="193"/>
        <v>0</v>
      </c>
      <c r="O611" s="185">
        <f t="shared" si="193"/>
        <v>0</v>
      </c>
      <c r="P611" s="185">
        <f t="shared" si="193"/>
        <v>0</v>
      </c>
      <c r="Q611" s="185">
        <f t="shared" si="193"/>
        <v>0</v>
      </c>
      <c r="R611" s="185">
        <f t="shared" si="193"/>
        <v>0</v>
      </c>
      <c r="S611" s="185">
        <f t="shared" si="193"/>
        <v>0</v>
      </c>
      <c r="T611" s="182">
        <f t="shared" si="193"/>
        <v>0</v>
      </c>
      <c r="U611" s="185">
        <f t="shared" si="193"/>
        <v>0</v>
      </c>
      <c r="V611" s="186">
        <f t="shared" si="193"/>
        <v>0</v>
      </c>
      <c r="W611" s="54">
        <f>G611-SUM(H611:V611)</f>
        <v>0</v>
      </c>
    </row>
    <row r="612" spans="1:23" x14ac:dyDescent="0.2">
      <c r="A612" s="361"/>
      <c r="B612" s="35"/>
      <c r="C612" s="34"/>
      <c r="D612" s="72"/>
      <c r="E612" s="34" t="s">
        <v>21</v>
      </c>
      <c r="F612" s="34"/>
      <c r="G612" s="77">
        <f>SUBTOTAL(9,G613:G614)</f>
        <v>0</v>
      </c>
      <c r="H612" s="78">
        <f t="shared" ref="H612:W612" si="194">SUBTOTAL(9,H613:H614)</f>
        <v>0</v>
      </c>
      <c r="I612" s="74">
        <f t="shared" si="194"/>
        <v>0</v>
      </c>
      <c r="J612" s="74">
        <f t="shared" si="194"/>
        <v>0</v>
      </c>
      <c r="K612" s="75">
        <f t="shared" si="194"/>
        <v>0</v>
      </c>
      <c r="L612" s="43">
        <f t="shared" si="194"/>
        <v>0</v>
      </c>
      <c r="M612" s="43">
        <f t="shared" si="194"/>
        <v>0</v>
      </c>
      <c r="N612" s="43">
        <f t="shared" si="194"/>
        <v>0</v>
      </c>
      <c r="O612" s="43">
        <f t="shared" si="194"/>
        <v>0</v>
      </c>
      <c r="P612" s="43">
        <f t="shared" si="194"/>
        <v>0</v>
      </c>
      <c r="Q612" s="43">
        <f t="shared" si="194"/>
        <v>0</v>
      </c>
      <c r="R612" s="43">
        <f t="shared" si="194"/>
        <v>0</v>
      </c>
      <c r="S612" s="43">
        <f t="shared" si="194"/>
        <v>0</v>
      </c>
      <c r="T612" s="43">
        <f t="shared" si="194"/>
        <v>0</v>
      </c>
      <c r="U612" s="43">
        <f t="shared" si="194"/>
        <v>0</v>
      </c>
      <c r="V612" s="43">
        <f t="shared" si="194"/>
        <v>0</v>
      </c>
      <c r="W612" s="42">
        <f t="shared" si="194"/>
        <v>0</v>
      </c>
    </row>
    <row r="613" spans="1:23" outlineLevel="1" x14ac:dyDescent="0.2">
      <c r="A613" s="361"/>
      <c r="B613" s="35"/>
      <c r="C613" s="34"/>
      <c r="D613" s="72"/>
      <c r="E613" s="72"/>
      <c r="F613" s="180" t="s">
        <v>22</v>
      </c>
      <c r="G613" s="193">
        <f>G84</f>
        <v>0</v>
      </c>
      <c r="H613" s="74"/>
      <c r="I613" s="74"/>
      <c r="J613" s="74"/>
      <c r="K613" s="201"/>
      <c r="L613" s="43"/>
      <c r="M613" s="43"/>
      <c r="N613" s="43"/>
      <c r="O613" s="43"/>
      <c r="P613" s="43"/>
      <c r="Q613" s="43"/>
      <c r="R613" s="43"/>
      <c r="S613" s="43"/>
      <c r="T613" s="43"/>
      <c r="U613" s="43"/>
      <c r="V613" s="43"/>
      <c r="W613" s="54">
        <f>G613-SUM(H613:V613)</f>
        <v>0</v>
      </c>
    </row>
    <row r="614" spans="1:23" outlineLevel="1" x14ac:dyDescent="0.2">
      <c r="A614" s="361"/>
      <c r="B614" s="35"/>
      <c r="C614" s="34"/>
      <c r="D614" s="72"/>
      <c r="E614" s="72"/>
      <c r="F614" s="180" t="s">
        <v>23</v>
      </c>
      <c r="G614" s="193">
        <f>G85</f>
        <v>0</v>
      </c>
      <c r="H614" s="194">
        <f>H85</f>
        <v>0</v>
      </c>
      <c r="I614" s="183">
        <f>I85</f>
        <v>0</v>
      </c>
      <c r="J614" s="183">
        <f>J85</f>
        <v>0</v>
      </c>
      <c r="K614" s="200">
        <f>K85</f>
        <v>0</v>
      </c>
      <c r="L614" s="199">
        <f t="shared" ref="L614:V614" si="195">IF($Y85="CONTRACTUAL",L85,SUM($H614:$K614))</f>
        <v>0</v>
      </c>
      <c r="M614" s="185">
        <f t="shared" si="195"/>
        <v>0</v>
      </c>
      <c r="N614" s="185">
        <f t="shared" si="195"/>
        <v>0</v>
      </c>
      <c r="O614" s="185">
        <f t="shared" si="195"/>
        <v>0</v>
      </c>
      <c r="P614" s="185">
        <f t="shared" si="195"/>
        <v>0</v>
      </c>
      <c r="Q614" s="185">
        <f t="shared" si="195"/>
        <v>0</v>
      </c>
      <c r="R614" s="185">
        <f t="shared" si="195"/>
        <v>0</v>
      </c>
      <c r="S614" s="185">
        <f t="shared" si="195"/>
        <v>0</v>
      </c>
      <c r="T614" s="182">
        <f t="shared" si="195"/>
        <v>0</v>
      </c>
      <c r="U614" s="185">
        <f t="shared" si="195"/>
        <v>0</v>
      </c>
      <c r="V614" s="186">
        <f t="shared" si="195"/>
        <v>0</v>
      </c>
      <c r="W614" s="54">
        <f>G614-SUM(H614:V614)</f>
        <v>0</v>
      </c>
    </row>
    <row r="615" spans="1:23" x14ac:dyDescent="0.2">
      <c r="A615" s="361"/>
      <c r="B615" s="35"/>
      <c r="C615" s="33"/>
      <c r="D615" s="33" t="s">
        <v>24</v>
      </c>
      <c r="E615" s="72"/>
      <c r="F615" s="34"/>
      <c r="G615" s="77"/>
      <c r="H615" s="74"/>
      <c r="I615" s="74"/>
      <c r="J615" s="74"/>
      <c r="K615" s="75"/>
      <c r="L615" s="58"/>
      <c r="M615" s="43"/>
      <c r="N615" s="43"/>
      <c r="O615" s="43"/>
      <c r="P615" s="43"/>
      <c r="Q615" s="43"/>
      <c r="R615" s="43"/>
      <c r="S615" s="43"/>
      <c r="T615" s="43"/>
      <c r="U615" s="43"/>
      <c r="V615" s="46"/>
      <c r="W615" s="42"/>
    </row>
    <row r="616" spans="1:23" x14ac:dyDescent="0.2">
      <c r="A616" s="361"/>
      <c r="B616" s="35"/>
      <c r="C616" s="33"/>
      <c r="D616" s="33"/>
      <c r="E616" s="34" t="s">
        <v>25</v>
      </c>
      <c r="F616" s="34"/>
      <c r="G616" s="77">
        <f>SUBTOTAL(9,G617:G620)</f>
        <v>0</v>
      </c>
      <c r="H616" s="78">
        <f t="shared" ref="H616:W616" si="196">SUBTOTAL(9,H617:H620)</f>
        <v>0</v>
      </c>
      <c r="I616" s="74">
        <f t="shared" si="196"/>
        <v>0</v>
      </c>
      <c r="J616" s="74">
        <f t="shared" si="196"/>
        <v>0</v>
      </c>
      <c r="K616" s="75">
        <f t="shared" si="196"/>
        <v>0</v>
      </c>
      <c r="L616" s="43">
        <f t="shared" si="196"/>
        <v>0</v>
      </c>
      <c r="M616" s="43">
        <f t="shared" si="196"/>
        <v>0</v>
      </c>
      <c r="N616" s="43">
        <f t="shared" si="196"/>
        <v>0</v>
      </c>
      <c r="O616" s="43">
        <f t="shared" si="196"/>
        <v>0</v>
      </c>
      <c r="P616" s="43">
        <f t="shared" si="196"/>
        <v>0</v>
      </c>
      <c r="Q616" s="43">
        <f t="shared" si="196"/>
        <v>0</v>
      </c>
      <c r="R616" s="43">
        <f t="shared" si="196"/>
        <v>0</v>
      </c>
      <c r="S616" s="43">
        <f t="shared" si="196"/>
        <v>0</v>
      </c>
      <c r="T616" s="43">
        <f t="shared" si="196"/>
        <v>0</v>
      </c>
      <c r="U616" s="43">
        <f t="shared" si="196"/>
        <v>0</v>
      </c>
      <c r="V616" s="43">
        <f t="shared" si="196"/>
        <v>0</v>
      </c>
      <c r="W616" s="42">
        <f t="shared" si="196"/>
        <v>0</v>
      </c>
    </row>
    <row r="617" spans="1:23" outlineLevel="1" x14ac:dyDescent="0.2">
      <c r="A617" s="361"/>
      <c r="B617" s="35"/>
      <c r="C617" s="34"/>
      <c r="D617" s="72"/>
      <c r="E617" s="72"/>
      <c r="F617" s="180" t="s">
        <v>26</v>
      </c>
      <c r="G617" s="193">
        <f>G88</f>
        <v>0</v>
      </c>
      <c r="H617" s="194">
        <f>G617*VLOOKUP($F617,SHT,2,FALSE)</f>
        <v>0</v>
      </c>
      <c r="I617" s="50"/>
      <c r="J617" s="50"/>
      <c r="K617" s="52"/>
      <c r="L617" s="51"/>
      <c r="M617" s="50"/>
      <c r="N617" s="50"/>
      <c r="O617" s="50"/>
      <c r="P617" s="50"/>
      <c r="Q617" s="50"/>
      <c r="R617" s="50"/>
      <c r="S617" s="50"/>
      <c r="T617" s="50"/>
      <c r="U617" s="50"/>
      <c r="V617" s="52"/>
      <c r="W617" s="54">
        <f>G617-SUM(H617:V617)</f>
        <v>0</v>
      </c>
    </row>
    <row r="618" spans="1:23" outlineLevel="1" x14ac:dyDescent="0.2">
      <c r="A618" s="361"/>
      <c r="B618" s="35"/>
      <c r="C618" s="34"/>
      <c r="D618" s="72"/>
      <c r="E618" s="72"/>
      <c r="F618" s="180" t="s">
        <v>27</v>
      </c>
      <c r="G618" s="193">
        <f>G89</f>
        <v>0</v>
      </c>
      <c r="H618" s="194">
        <f>G618*VLOOKUP($F618,SHT,2,FALSE)</f>
        <v>0</v>
      </c>
      <c r="I618" s="50"/>
      <c r="J618" s="50"/>
      <c r="K618" s="52"/>
      <c r="L618" s="51"/>
      <c r="M618" s="50"/>
      <c r="N618" s="50"/>
      <c r="O618" s="50"/>
      <c r="P618" s="50"/>
      <c r="Q618" s="50"/>
      <c r="R618" s="50"/>
      <c r="S618" s="50"/>
      <c r="T618" s="50"/>
      <c r="U618" s="50"/>
      <c r="V618" s="52"/>
      <c r="W618" s="54">
        <f>G618-SUM(H618:V618)</f>
        <v>0</v>
      </c>
    </row>
    <row r="619" spans="1:23" outlineLevel="1" x14ac:dyDescent="0.2">
      <c r="A619" s="361"/>
      <c r="B619" s="35"/>
      <c r="C619" s="34"/>
      <c r="D619" s="72"/>
      <c r="E619" s="72"/>
      <c r="F619" s="180" t="s">
        <v>28</v>
      </c>
      <c r="G619" s="193">
        <f>G90</f>
        <v>0</v>
      </c>
      <c r="H619" s="194">
        <f t="shared" ref="H619:V619" si="197">H90</f>
        <v>0</v>
      </c>
      <c r="I619" s="183">
        <f t="shared" si="197"/>
        <v>0</v>
      </c>
      <c r="J619" s="183">
        <f t="shared" si="197"/>
        <v>0</v>
      </c>
      <c r="K619" s="200">
        <f t="shared" si="197"/>
        <v>0</v>
      </c>
      <c r="L619" s="184">
        <f t="shared" si="197"/>
        <v>0</v>
      </c>
      <c r="M619" s="195">
        <f t="shared" si="197"/>
        <v>0</v>
      </c>
      <c r="N619" s="185">
        <f t="shared" si="197"/>
        <v>0</v>
      </c>
      <c r="O619" s="185">
        <f t="shared" si="197"/>
        <v>0</v>
      </c>
      <c r="P619" s="185">
        <f t="shared" si="197"/>
        <v>0</v>
      </c>
      <c r="Q619" s="185">
        <f t="shared" si="197"/>
        <v>0</v>
      </c>
      <c r="R619" s="185">
        <f t="shared" si="197"/>
        <v>0</v>
      </c>
      <c r="S619" s="185">
        <f t="shared" si="197"/>
        <v>0</v>
      </c>
      <c r="T619" s="182">
        <f t="shared" si="197"/>
        <v>0</v>
      </c>
      <c r="U619" s="185">
        <f t="shared" si="197"/>
        <v>0</v>
      </c>
      <c r="V619" s="186">
        <f t="shared" si="197"/>
        <v>0</v>
      </c>
      <c r="W619" s="54">
        <f>G619-SUM(H619:V619)</f>
        <v>0</v>
      </c>
    </row>
    <row r="620" spans="1:23" outlineLevel="1" x14ac:dyDescent="0.2">
      <c r="A620" s="361"/>
      <c r="B620" s="35"/>
      <c r="C620" s="34"/>
      <c r="D620" s="72"/>
      <c r="E620" s="72"/>
      <c r="F620" s="180" t="s">
        <v>29</v>
      </c>
      <c r="G620" s="193">
        <f>G91</f>
        <v>0</v>
      </c>
      <c r="H620" s="194">
        <f t="shared" ref="H620:V620" si="198">H91</f>
        <v>0</v>
      </c>
      <c r="I620" s="183">
        <f t="shared" si="198"/>
        <v>0</v>
      </c>
      <c r="J620" s="183">
        <f t="shared" si="198"/>
        <v>0</v>
      </c>
      <c r="K620" s="200">
        <f t="shared" si="198"/>
        <v>0</v>
      </c>
      <c r="L620" s="184">
        <f t="shared" si="198"/>
        <v>0</v>
      </c>
      <c r="M620" s="195">
        <f t="shared" si="198"/>
        <v>0</v>
      </c>
      <c r="N620" s="185">
        <f t="shared" si="198"/>
        <v>0</v>
      </c>
      <c r="O620" s="185">
        <f t="shared" si="198"/>
        <v>0</v>
      </c>
      <c r="P620" s="185">
        <f t="shared" si="198"/>
        <v>0</v>
      </c>
      <c r="Q620" s="185">
        <f t="shared" si="198"/>
        <v>0</v>
      </c>
      <c r="R620" s="185">
        <f t="shared" si="198"/>
        <v>0</v>
      </c>
      <c r="S620" s="185">
        <f t="shared" si="198"/>
        <v>0</v>
      </c>
      <c r="T620" s="182">
        <f t="shared" si="198"/>
        <v>0</v>
      </c>
      <c r="U620" s="185">
        <f t="shared" si="198"/>
        <v>0</v>
      </c>
      <c r="V620" s="186">
        <f t="shared" si="198"/>
        <v>0</v>
      </c>
      <c r="W620" s="54">
        <f>G620-SUM(H620:V620)</f>
        <v>0</v>
      </c>
    </row>
    <row r="621" spans="1:23" x14ac:dyDescent="0.2">
      <c r="A621" s="361"/>
      <c r="B621" s="35"/>
      <c r="C621" s="34"/>
      <c r="D621" s="72"/>
      <c r="E621" s="34" t="s">
        <v>30</v>
      </c>
      <c r="F621" s="34"/>
      <c r="G621" s="77">
        <f t="shared" ref="G621:M621" si="199">SUBTOTAL(9,G622:G623)</f>
        <v>0</v>
      </c>
      <c r="H621" s="78">
        <f t="shared" si="199"/>
        <v>0</v>
      </c>
      <c r="I621" s="74">
        <f t="shared" si="199"/>
        <v>0</v>
      </c>
      <c r="J621" s="74">
        <f t="shared" si="199"/>
        <v>0</v>
      </c>
      <c r="K621" s="75">
        <f t="shared" si="199"/>
        <v>0</v>
      </c>
      <c r="L621" s="43">
        <f t="shared" si="199"/>
        <v>0</v>
      </c>
      <c r="M621" s="43">
        <f t="shared" si="199"/>
        <v>0</v>
      </c>
      <c r="N621" s="43">
        <f t="shared" ref="N621:W621" si="200">SUBTOTAL(9,N622:N623)</f>
        <v>0</v>
      </c>
      <c r="O621" s="43">
        <f t="shared" si="200"/>
        <v>0</v>
      </c>
      <c r="P621" s="43">
        <f t="shared" si="200"/>
        <v>0</v>
      </c>
      <c r="Q621" s="43">
        <f t="shared" si="200"/>
        <v>0</v>
      </c>
      <c r="R621" s="43">
        <f t="shared" si="200"/>
        <v>0</v>
      </c>
      <c r="S621" s="43">
        <f t="shared" si="200"/>
        <v>0</v>
      </c>
      <c r="T621" s="43">
        <f t="shared" si="200"/>
        <v>0</v>
      </c>
      <c r="U621" s="43">
        <f t="shared" si="200"/>
        <v>0</v>
      </c>
      <c r="V621" s="43">
        <f t="shared" si="200"/>
        <v>0</v>
      </c>
      <c r="W621" s="42">
        <f t="shared" si="200"/>
        <v>0</v>
      </c>
    </row>
    <row r="622" spans="1:23" outlineLevel="1" x14ac:dyDescent="0.2">
      <c r="A622" s="361"/>
      <c r="B622" s="35"/>
      <c r="C622" s="34"/>
      <c r="D622" s="72"/>
      <c r="E622" s="72"/>
      <c r="F622" s="180" t="s">
        <v>31</v>
      </c>
      <c r="G622" s="193">
        <f>G93</f>
        <v>0</v>
      </c>
      <c r="H622" s="74"/>
      <c r="I622" s="74"/>
      <c r="J622" s="74"/>
      <c r="K622" s="201"/>
      <c r="L622" s="43"/>
      <c r="M622" s="43"/>
      <c r="N622" s="43"/>
      <c r="O622" s="43"/>
      <c r="P622" s="43"/>
      <c r="Q622" s="43"/>
      <c r="R622" s="43"/>
      <c r="S622" s="43"/>
      <c r="T622" s="43"/>
      <c r="U622" s="43"/>
      <c r="V622" s="43"/>
      <c r="W622" s="54">
        <f>G622-SUM(H622:V622)</f>
        <v>0</v>
      </c>
    </row>
    <row r="623" spans="1:23" outlineLevel="1" x14ac:dyDescent="0.2">
      <c r="A623" s="361"/>
      <c r="B623" s="35"/>
      <c r="C623" s="34"/>
      <c r="D623" s="72"/>
      <c r="E623" s="72"/>
      <c r="F623" s="180" t="s">
        <v>32</v>
      </c>
      <c r="G623" s="193">
        <f>G94</f>
        <v>0</v>
      </c>
      <c r="H623" s="194">
        <f>H94</f>
        <v>0</v>
      </c>
      <c r="I623" s="183">
        <f>I94</f>
        <v>0</v>
      </c>
      <c r="J623" s="183">
        <f>J94</f>
        <v>0</v>
      </c>
      <c r="K623" s="200">
        <f>K94</f>
        <v>0</v>
      </c>
      <c r="L623" s="184">
        <f t="shared" ref="L623:V623" si="201">IF($Y94="CONTRACTUAL",L94,SUM($H623:$K623))</f>
        <v>0</v>
      </c>
      <c r="M623" s="195">
        <f t="shared" si="201"/>
        <v>0</v>
      </c>
      <c r="N623" s="185">
        <f t="shared" si="201"/>
        <v>0</v>
      </c>
      <c r="O623" s="185">
        <f t="shared" si="201"/>
        <v>0</v>
      </c>
      <c r="P623" s="185">
        <f t="shared" si="201"/>
        <v>0</v>
      </c>
      <c r="Q623" s="185">
        <f t="shared" si="201"/>
        <v>0</v>
      </c>
      <c r="R623" s="185">
        <f t="shared" si="201"/>
        <v>0</v>
      </c>
      <c r="S623" s="185">
        <f t="shared" si="201"/>
        <v>0</v>
      </c>
      <c r="T623" s="182">
        <f t="shared" si="201"/>
        <v>0</v>
      </c>
      <c r="U623" s="185">
        <f t="shared" si="201"/>
        <v>0</v>
      </c>
      <c r="V623" s="186">
        <f t="shared" si="201"/>
        <v>0</v>
      </c>
      <c r="W623" s="54">
        <f>G623-SUM(H623:V623)</f>
        <v>0</v>
      </c>
    </row>
    <row r="624" spans="1:23" x14ac:dyDescent="0.2">
      <c r="A624" s="361"/>
      <c r="B624" s="35"/>
      <c r="C624" s="34"/>
      <c r="D624" s="72"/>
      <c r="E624" s="34" t="s">
        <v>33</v>
      </c>
      <c r="F624" s="34"/>
      <c r="G624" s="77">
        <f t="shared" ref="G624:M624" si="202">SUBTOTAL(9,G625:G626)</f>
        <v>0</v>
      </c>
      <c r="H624" s="78">
        <f t="shared" si="202"/>
        <v>0</v>
      </c>
      <c r="I624" s="74">
        <f t="shared" si="202"/>
        <v>0</v>
      </c>
      <c r="J624" s="74">
        <f t="shared" si="202"/>
        <v>0</v>
      </c>
      <c r="K624" s="75">
        <f t="shared" si="202"/>
        <v>0</v>
      </c>
      <c r="L624" s="43">
        <f t="shared" si="202"/>
        <v>0</v>
      </c>
      <c r="M624" s="43">
        <f t="shared" si="202"/>
        <v>0</v>
      </c>
      <c r="N624" s="43">
        <f t="shared" ref="N624:W624" si="203">SUBTOTAL(9,N625:N626)</f>
        <v>0</v>
      </c>
      <c r="O624" s="43">
        <f t="shared" si="203"/>
        <v>0</v>
      </c>
      <c r="P624" s="43">
        <f t="shared" si="203"/>
        <v>0</v>
      </c>
      <c r="Q624" s="43">
        <f t="shared" si="203"/>
        <v>0</v>
      </c>
      <c r="R624" s="43">
        <f t="shared" si="203"/>
        <v>0</v>
      </c>
      <c r="S624" s="43">
        <f t="shared" si="203"/>
        <v>0</v>
      </c>
      <c r="T624" s="43">
        <f t="shared" si="203"/>
        <v>0</v>
      </c>
      <c r="U624" s="43">
        <f t="shared" si="203"/>
        <v>0</v>
      </c>
      <c r="V624" s="43">
        <f t="shared" si="203"/>
        <v>0</v>
      </c>
      <c r="W624" s="42">
        <f t="shared" si="203"/>
        <v>0</v>
      </c>
    </row>
    <row r="625" spans="1:23" outlineLevel="1" x14ac:dyDescent="0.2">
      <c r="A625" s="361"/>
      <c r="B625" s="35"/>
      <c r="C625" s="34"/>
      <c r="D625" s="72"/>
      <c r="E625" s="72"/>
      <c r="F625" s="180" t="s">
        <v>34</v>
      </c>
      <c r="G625" s="193">
        <f>G96</f>
        <v>0</v>
      </c>
      <c r="H625" s="74"/>
      <c r="I625" s="74"/>
      <c r="J625" s="74"/>
      <c r="K625" s="201"/>
      <c r="L625" s="43"/>
      <c r="M625" s="43"/>
      <c r="N625" s="43"/>
      <c r="O625" s="43"/>
      <c r="P625" s="43"/>
      <c r="Q625" s="43"/>
      <c r="R625" s="43"/>
      <c r="S625" s="43"/>
      <c r="T625" s="43"/>
      <c r="U625" s="43"/>
      <c r="V625" s="43"/>
      <c r="W625" s="54">
        <f>G625-SUM(H625:V625)</f>
        <v>0</v>
      </c>
    </row>
    <row r="626" spans="1:23" outlineLevel="1" x14ac:dyDescent="0.2">
      <c r="A626" s="361"/>
      <c r="B626" s="35"/>
      <c r="C626" s="34"/>
      <c r="D626" s="72"/>
      <c r="E626" s="72"/>
      <c r="F626" s="180" t="s">
        <v>35</v>
      </c>
      <c r="G626" s="193">
        <f>G97</f>
        <v>0</v>
      </c>
      <c r="H626" s="194">
        <f>H97</f>
        <v>0</v>
      </c>
      <c r="I626" s="183">
        <f>I97</f>
        <v>0</v>
      </c>
      <c r="J626" s="183">
        <f>J97</f>
        <v>0</v>
      </c>
      <c r="K626" s="200">
        <f>K97</f>
        <v>0</v>
      </c>
      <c r="L626" s="184">
        <f t="shared" ref="L626:V626" si="204">IF($Y97="CONTRACTUAL",L97,SUM($H626:$K626))</f>
        <v>0</v>
      </c>
      <c r="M626" s="195">
        <f t="shared" si="204"/>
        <v>0</v>
      </c>
      <c r="N626" s="185">
        <f t="shared" si="204"/>
        <v>0</v>
      </c>
      <c r="O626" s="185">
        <f t="shared" si="204"/>
        <v>0</v>
      </c>
      <c r="P626" s="185">
        <f t="shared" si="204"/>
        <v>0</v>
      </c>
      <c r="Q626" s="185">
        <f t="shared" si="204"/>
        <v>0</v>
      </c>
      <c r="R626" s="185">
        <f t="shared" si="204"/>
        <v>0</v>
      </c>
      <c r="S626" s="185">
        <f t="shared" si="204"/>
        <v>0</v>
      </c>
      <c r="T626" s="182">
        <f t="shared" si="204"/>
        <v>0</v>
      </c>
      <c r="U626" s="185">
        <f t="shared" si="204"/>
        <v>0</v>
      </c>
      <c r="V626" s="186">
        <f t="shared" si="204"/>
        <v>0</v>
      </c>
      <c r="W626" s="54">
        <f>G626-SUM(H626:V626)</f>
        <v>0</v>
      </c>
    </row>
    <row r="627" spans="1:23" x14ac:dyDescent="0.2">
      <c r="A627" s="361"/>
      <c r="B627" s="35"/>
      <c r="C627" s="34"/>
      <c r="D627" s="73" t="s">
        <v>36</v>
      </c>
      <c r="E627" s="72"/>
      <c r="F627" s="34"/>
      <c r="G627" s="77">
        <f t="shared" ref="G627:W627" si="205">SUBTOTAL(9,G628:G630)</f>
        <v>0</v>
      </c>
      <c r="H627" s="78">
        <f t="shared" si="205"/>
        <v>0</v>
      </c>
      <c r="I627" s="74">
        <f t="shared" si="205"/>
        <v>0</v>
      </c>
      <c r="J627" s="74">
        <f t="shared" si="205"/>
        <v>0</v>
      </c>
      <c r="K627" s="75">
        <f t="shared" si="205"/>
        <v>0</v>
      </c>
      <c r="L627" s="43">
        <f t="shared" si="205"/>
        <v>0</v>
      </c>
      <c r="M627" s="43">
        <f t="shared" si="205"/>
        <v>0</v>
      </c>
      <c r="N627" s="43">
        <f t="shared" si="205"/>
        <v>0</v>
      </c>
      <c r="O627" s="43">
        <f t="shared" si="205"/>
        <v>0</v>
      </c>
      <c r="P627" s="43">
        <f t="shared" si="205"/>
        <v>0</v>
      </c>
      <c r="Q627" s="43">
        <f t="shared" si="205"/>
        <v>0</v>
      </c>
      <c r="R627" s="43">
        <f t="shared" si="205"/>
        <v>0</v>
      </c>
      <c r="S627" s="43">
        <f t="shared" si="205"/>
        <v>0</v>
      </c>
      <c r="T627" s="43">
        <f t="shared" si="205"/>
        <v>0</v>
      </c>
      <c r="U627" s="43">
        <f t="shared" si="205"/>
        <v>0</v>
      </c>
      <c r="V627" s="43">
        <f t="shared" si="205"/>
        <v>0</v>
      </c>
      <c r="W627" s="42">
        <f t="shared" si="205"/>
        <v>0</v>
      </c>
    </row>
    <row r="628" spans="1:23" outlineLevel="1" x14ac:dyDescent="0.2">
      <c r="A628" s="361"/>
      <c r="B628" s="35"/>
      <c r="C628" s="34"/>
      <c r="D628" s="72"/>
      <c r="E628" s="72"/>
      <c r="F628" s="180" t="s">
        <v>37</v>
      </c>
      <c r="G628" s="193">
        <f t="shared" ref="G628:V628" si="206">G99</f>
        <v>0</v>
      </c>
      <c r="H628" s="194">
        <f t="shared" si="206"/>
        <v>0</v>
      </c>
      <c r="I628" s="183">
        <f t="shared" si="206"/>
        <v>0</v>
      </c>
      <c r="J628" s="183">
        <f t="shared" si="206"/>
        <v>0</v>
      </c>
      <c r="K628" s="200">
        <f t="shared" si="206"/>
        <v>0</v>
      </c>
      <c r="L628" s="184">
        <f t="shared" si="206"/>
        <v>0</v>
      </c>
      <c r="M628" s="195">
        <f t="shared" si="206"/>
        <v>0</v>
      </c>
      <c r="N628" s="185">
        <f t="shared" si="206"/>
        <v>0</v>
      </c>
      <c r="O628" s="185">
        <f t="shared" si="206"/>
        <v>0</v>
      </c>
      <c r="P628" s="185">
        <f t="shared" si="206"/>
        <v>0</v>
      </c>
      <c r="Q628" s="185">
        <f t="shared" si="206"/>
        <v>0</v>
      </c>
      <c r="R628" s="185">
        <f t="shared" si="206"/>
        <v>0</v>
      </c>
      <c r="S628" s="185">
        <f t="shared" si="206"/>
        <v>0</v>
      </c>
      <c r="T628" s="182">
        <f t="shared" si="206"/>
        <v>0</v>
      </c>
      <c r="U628" s="185">
        <f t="shared" si="206"/>
        <v>0</v>
      </c>
      <c r="V628" s="186">
        <f t="shared" si="206"/>
        <v>0</v>
      </c>
      <c r="W628" s="54">
        <f>G628-SUM(H628:V628)</f>
        <v>0</v>
      </c>
    </row>
    <row r="629" spans="1:23" outlineLevel="1" x14ac:dyDescent="0.2">
      <c r="A629" s="361"/>
      <c r="B629" s="35"/>
      <c r="C629" s="34"/>
      <c r="D629" s="72"/>
      <c r="E629" s="72"/>
      <c r="F629" s="180" t="s">
        <v>38</v>
      </c>
      <c r="G629" s="193">
        <f t="shared" ref="G629:V629" si="207">G100</f>
        <v>0</v>
      </c>
      <c r="H629" s="194">
        <f t="shared" si="207"/>
        <v>0</v>
      </c>
      <c r="I629" s="183">
        <f t="shared" si="207"/>
        <v>0</v>
      </c>
      <c r="J629" s="183">
        <f t="shared" si="207"/>
        <v>0</v>
      </c>
      <c r="K629" s="200">
        <f t="shared" si="207"/>
        <v>0</v>
      </c>
      <c r="L629" s="184">
        <f t="shared" si="207"/>
        <v>0</v>
      </c>
      <c r="M629" s="195">
        <f t="shared" si="207"/>
        <v>0</v>
      </c>
      <c r="N629" s="185">
        <f t="shared" si="207"/>
        <v>0</v>
      </c>
      <c r="O629" s="185">
        <f t="shared" si="207"/>
        <v>0</v>
      </c>
      <c r="P629" s="185">
        <f t="shared" si="207"/>
        <v>0</v>
      </c>
      <c r="Q629" s="185">
        <f t="shared" si="207"/>
        <v>0</v>
      </c>
      <c r="R629" s="185">
        <f t="shared" si="207"/>
        <v>0</v>
      </c>
      <c r="S629" s="185">
        <f t="shared" si="207"/>
        <v>0</v>
      </c>
      <c r="T629" s="182">
        <f t="shared" si="207"/>
        <v>0</v>
      </c>
      <c r="U629" s="185">
        <f t="shared" si="207"/>
        <v>0</v>
      </c>
      <c r="V629" s="186">
        <f t="shared" si="207"/>
        <v>0</v>
      </c>
      <c r="W629" s="54">
        <f>G629-SUM(H629:V629)</f>
        <v>0</v>
      </c>
    </row>
    <row r="630" spans="1:23" outlineLevel="1" x14ac:dyDescent="0.2">
      <c r="A630" s="361"/>
      <c r="B630" s="35"/>
      <c r="C630" s="34"/>
      <c r="D630" s="72"/>
      <c r="E630" s="72"/>
      <c r="F630" s="180" t="s">
        <v>39</v>
      </c>
      <c r="G630" s="193">
        <f>G101</f>
        <v>0</v>
      </c>
      <c r="H630" s="50"/>
      <c r="I630" s="50"/>
      <c r="J630" s="50"/>
      <c r="K630" s="52"/>
      <c r="L630" s="51"/>
      <c r="M630" s="50"/>
      <c r="N630" s="50"/>
      <c r="O630" s="50"/>
      <c r="P630" s="50"/>
      <c r="Q630" s="50"/>
      <c r="R630" s="50"/>
      <c r="S630" s="50"/>
      <c r="T630" s="50"/>
      <c r="U630" s="50"/>
      <c r="V630" s="52"/>
      <c r="W630" s="54">
        <f>G630-SUM(H630:V630)</f>
        <v>0</v>
      </c>
    </row>
    <row r="631" spans="1:23" x14ac:dyDescent="0.2">
      <c r="A631" s="361"/>
      <c r="B631" s="35"/>
      <c r="C631" s="34"/>
      <c r="D631" s="33" t="s">
        <v>40</v>
      </c>
      <c r="E631" s="72"/>
      <c r="F631" s="34"/>
      <c r="G631" s="77">
        <f t="shared" ref="G631:W631" si="208">SUBTOTAL(9,G632:G634)</f>
        <v>0</v>
      </c>
      <c r="H631" s="78">
        <f t="shared" si="208"/>
        <v>0</v>
      </c>
      <c r="I631" s="74">
        <f t="shared" si="208"/>
        <v>0</v>
      </c>
      <c r="J631" s="74">
        <f t="shared" si="208"/>
        <v>0</v>
      </c>
      <c r="K631" s="75">
        <f t="shared" si="208"/>
        <v>0</v>
      </c>
      <c r="L631" s="43">
        <f t="shared" si="208"/>
        <v>0</v>
      </c>
      <c r="M631" s="43">
        <f t="shared" si="208"/>
        <v>0</v>
      </c>
      <c r="N631" s="43">
        <f t="shared" si="208"/>
        <v>0</v>
      </c>
      <c r="O631" s="43">
        <f t="shared" si="208"/>
        <v>0</v>
      </c>
      <c r="P631" s="43">
        <f t="shared" si="208"/>
        <v>0</v>
      </c>
      <c r="Q631" s="43">
        <f t="shared" si="208"/>
        <v>0</v>
      </c>
      <c r="R631" s="43">
        <f t="shared" si="208"/>
        <v>0</v>
      </c>
      <c r="S631" s="43">
        <f t="shared" si="208"/>
        <v>0</v>
      </c>
      <c r="T631" s="43">
        <f t="shared" si="208"/>
        <v>0</v>
      </c>
      <c r="U631" s="43">
        <f t="shared" si="208"/>
        <v>0</v>
      </c>
      <c r="V631" s="43">
        <f t="shared" si="208"/>
        <v>0</v>
      </c>
      <c r="W631" s="42">
        <f t="shared" si="208"/>
        <v>0</v>
      </c>
    </row>
    <row r="632" spans="1:23" outlineLevel="1" x14ac:dyDescent="0.2">
      <c r="A632" s="361"/>
      <c r="B632" s="35"/>
      <c r="C632" s="34"/>
      <c r="D632" s="34"/>
      <c r="E632" s="72"/>
      <c r="F632" s="180" t="s">
        <v>41</v>
      </c>
      <c r="G632" s="193">
        <f>G103</f>
        <v>0</v>
      </c>
      <c r="H632" s="194">
        <f t="shared" ref="H632:V632" si="209">H103*0.5</f>
        <v>0</v>
      </c>
      <c r="I632" s="183">
        <f t="shared" si="209"/>
        <v>0</v>
      </c>
      <c r="J632" s="183">
        <f t="shared" si="209"/>
        <v>0</v>
      </c>
      <c r="K632" s="200">
        <f t="shared" si="209"/>
        <v>0</v>
      </c>
      <c r="L632" s="184">
        <f t="shared" si="209"/>
        <v>0</v>
      </c>
      <c r="M632" s="195">
        <f t="shared" si="209"/>
        <v>0</v>
      </c>
      <c r="N632" s="185">
        <f t="shared" si="209"/>
        <v>0</v>
      </c>
      <c r="O632" s="185">
        <f t="shared" si="209"/>
        <v>0</v>
      </c>
      <c r="P632" s="185">
        <f t="shared" si="209"/>
        <v>0</v>
      </c>
      <c r="Q632" s="185">
        <f t="shared" si="209"/>
        <v>0</v>
      </c>
      <c r="R632" s="185">
        <f t="shared" si="209"/>
        <v>0</v>
      </c>
      <c r="S632" s="185">
        <f t="shared" si="209"/>
        <v>0</v>
      </c>
      <c r="T632" s="182">
        <f t="shared" si="209"/>
        <v>0</v>
      </c>
      <c r="U632" s="185">
        <f t="shared" si="209"/>
        <v>0</v>
      </c>
      <c r="V632" s="186">
        <f t="shared" si="209"/>
        <v>0</v>
      </c>
      <c r="W632" s="54">
        <f>G632-SUM(H632:V632)</f>
        <v>0</v>
      </c>
    </row>
    <row r="633" spans="1:23" outlineLevel="1" x14ac:dyDescent="0.2">
      <c r="A633" s="361"/>
      <c r="B633" s="35"/>
      <c r="C633" s="34"/>
      <c r="D633" s="72"/>
      <c r="E633" s="72"/>
      <c r="F633" s="180" t="s">
        <v>42</v>
      </c>
      <c r="G633" s="193">
        <f>G104</f>
        <v>0</v>
      </c>
      <c r="H633" s="194">
        <f t="shared" ref="H633:V633" si="210">H104*0.5</f>
        <v>0</v>
      </c>
      <c r="I633" s="183">
        <f t="shared" si="210"/>
        <v>0</v>
      </c>
      <c r="J633" s="183">
        <f t="shared" si="210"/>
        <v>0</v>
      </c>
      <c r="K633" s="200">
        <f t="shared" si="210"/>
        <v>0</v>
      </c>
      <c r="L633" s="184">
        <f t="shared" si="210"/>
        <v>0</v>
      </c>
      <c r="M633" s="195">
        <f t="shared" si="210"/>
        <v>0</v>
      </c>
      <c r="N633" s="185">
        <f t="shared" si="210"/>
        <v>0</v>
      </c>
      <c r="O633" s="185">
        <f t="shared" si="210"/>
        <v>0</v>
      </c>
      <c r="P633" s="185">
        <f t="shared" si="210"/>
        <v>0</v>
      </c>
      <c r="Q633" s="185">
        <f t="shared" si="210"/>
        <v>0</v>
      </c>
      <c r="R633" s="185">
        <f t="shared" si="210"/>
        <v>0</v>
      </c>
      <c r="S633" s="185">
        <f t="shared" si="210"/>
        <v>0</v>
      </c>
      <c r="T633" s="182">
        <f t="shared" si="210"/>
        <v>0</v>
      </c>
      <c r="U633" s="185">
        <f t="shared" si="210"/>
        <v>0</v>
      </c>
      <c r="V633" s="186">
        <f t="shared" si="210"/>
        <v>0</v>
      </c>
      <c r="W633" s="54">
        <f>G633-SUM(H633:V633)</f>
        <v>0</v>
      </c>
    </row>
    <row r="634" spans="1:23" outlineLevel="1" x14ac:dyDescent="0.2">
      <c r="A634" s="361"/>
      <c r="B634" s="35"/>
      <c r="C634" s="34"/>
      <c r="D634" s="33"/>
      <c r="E634" s="72"/>
      <c r="F634" s="180" t="s">
        <v>43</v>
      </c>
      <c r="G634" s="193">
        <f>G105</f>
        <v>0</v>
      </c>
      <c r="H634" s="85"/>
      <c r="I634" s="85"/>
      <c r="J634" s="85"/>
      <c r="K634" s="149"/>
      <c r="L634" s="51"/>
      <c r="M634" s="50"/>
      <c r="N634" s="50"/>
      <c r="O634" s="50"/>
      <c r="P634" s="50"/>
      <c r="Q634" s="50"/>
      <c r="R634" s="50"/>
      <c r="S634" s="50"/>
      <c r="T634" s="50"/>
      <c r="U634" s="50"/>
      <c r="V634" s="52"/>
      <c r="W634" s="54">
        <f>G634-SUM(H634:V634)</f>
        <v>0</v>
      </c>
    </row>
    <row r="635" spans="1:23" x14ac:dyDescent="0.2">
      <c r="A635" s="361"/>
      <c r="B635" s="35"/>
      <c r="C635" s="34"/>
      <c r="D635" s="33" t="s">
        <v>44</v>
      </c>
      <c r="E635" s="72"/>
      <c r="F635" s="72"/>
      <c r="G635" s="77">
        <f t="shared" ref="G635:M635" si="211">SUBTOTAL(9,G636:G637)</f>
        <v>0</v>
      </c>
      <c r="H635" s="78">
        <f t="shared" si="211"/>
        <v>0</v>
      </c>
      <c r="I635" s="74">
        <f t="shared" si="211"/>
        <v>0</v>
      </c>
      <c r="J635" s="74">
        <f t="shared" si="211"/>
        <v>0</v>
      </c>
      <c r="K635" s="75">
        <f t="shared" si="211"/>
        <v>0</v>
      </c>
      <c r="L635" s="43">
        <f t="shared" si="211"/>
        <v>0</v>
      </c>
      <c r="M635" s="43">
        <f t="shared" si="211"/>
        <v>0</v>
      </c>
      <c r="N635" s="43">
        <f t="shared" ref="N635:W635" si="212">SUBTOTAL(9,N636:N637)</f>
        <v>0</v>
      </c>
      <c r="O635" s="43">
        <f t="shared" si="212"/>
        <v>0</v>
      </c>
      <c r="P635" s="43">
        <f t="shared" si="212"/>
        <v>0</v>
      </c>
      <c r="Q635" s="43">
        <f t="shared" si="212"/>
        <v>0</v>
      </c>
      <c r="R635" s="43">
        <f t="shared" si="212"/>
        <v>0</v>
      </c>
      <c r="S635" s="43">
        <f t="shared" si="212"/>
        <v>0</v>
      </c>
      <c r="T635" s="43">
        <f t="shared" si="212"/>
        <v>0</v>
      </c>
      <c r="U635" s="43">
        <f t="shared" si="212"/>
        <v>0</v>
      </c>
      <c r="V635" s="43">
        <f t="shared" si="212"/>
        <v>0</v>
      </c>
      <c r="W635" s="42">
        <f t="shared" si="212"/>
        <v>0</v>
      </c>
    </row>
    <row r="636" spans="1:23" outlineLevel="1" x14ac:dyDescent="0.2">
      <c r="A636" s="361"/>
      <c r="B636" s="35"/>
      <c r="C636" s="34"/>
      <c r="D636" s="34"/>
      <c r="E636" s="72"/>
      <c r="F636" s="180" t="s">
        <v>45</v>
      </c>
      <c r="G636" s="193">
        <f t="shared" ref="G636:V636" si="213">G107</f>
        <v>0</v>
      </c>
      <c r="H636" s="194">
        <f t="shared" si="213"/>
        <v>0</v>
      </c>
      <c r="I636" s="183">
        <f t="shared" si="213"/>
        <v>0</v>
      </c>
      <c r="J636" s="183">
        <f t="shared" si="213"/>
        <v>0</v>
      </c>
      <c r="K636" s="200">
        <f t="shared" si="213"/>
        <v>0</v>
      </c>
      <c r="L636" s="184">
        <f t="shared" si="213"/>
        <v>0</v>
      </c>
      <c r="M636" s="195">
        <f t="shared" si="213"/>
        <v>0</v>
      </c>
      <c r="N636" s="185">
        <f t="shared" si="213"/>
        <v>0</v>
      </c>
      <c r="O636" s="185">
        <f t="shared" si="213"/>
        <v>0</v>
      </c>
      <c r="P636" s="185">
        <f t="shared" si="213"/>
        <v>0</v>
      </c>
      <c r="Q636" s="185">
        <f t="shared" si="213"/>
        <v>0</v>
      </c>
      <c r="R636" s="185">
        <f t="shared" si="213"/>
        <v>0</v>
      </c>
      <c r="S636" s="185">
        <f t="shared" si="213"/>
        <v>0</v>
      </c>
      <c r="T636" s="182">
        <f t="shared" si="213"/>
        <v>0</v>
      </c>
      <c r="U636" s="185">
        <f t="shared" si="213"/>
        <v>0</v>
      </c>
      <c r="V636" s="186">
        <f t="shared" si="213"/>
        <v>0</v>
      </c>
      <c r="W636" s="54">
        <f>G636-SUM(H636:V636)</f>
        <v>0</v>
      </c>
    </row>
    <row r="637" spans="1:23" outlineLevel="1" x14ac:dyDescent="0.2">
      <c r="A637" s="361"/>
      <c r="B637" s="35"/>
      <c r="C637" s="34"/>
      <c r="D637" s="34"/>
      <c r="E637" s="72"/>
      <c r="F637" s="180" t="s">
        <v>46</v>
      </c>
      <c r="G637" s="193">
        <f>G108</f>
        <v>0</v>
      </c>
      <c r="H637" s="74"/>
      <c r="I637" s="74"/>
      <c r="J637" s="74"/>
      <c r="K637" s="75"/>
      <c r="L637" s="58"/>
      <c r="M637" s="43"/>
      <c r="N637" s="43"/>
      <c r="O637" s="43"/>
      <c r="P637" s="43"/>
      <c r="Q637" s="43"/>
      <c r="R637" s="43"/>
      <c r="S637" s="43"/>
      <c r="T637" s="43"/>
      <c r="U637" s="43"/>
      <c r="V637" s="46"/>
      <c r="W637" s="54">
        <f>G637-SUM(H637:V637)</f>
        <v>0</v>
      </c>
    </row>
    <row r="638" spans="1:23" x14ac:dyDescent="0.2">
      <c r="A638" s="361"/>
      <c r="B638" s="35"/>
      <c r="C638" s="34"/>
      <c r="D638" s="33" t="s">
        <v>47</v>
      </c>
      <c r="E638" s="72"/>
      <c r="F638" s="34"/>
      <c r="G638" s="77">
        <f t="shared" ref="G638:W638" si="214">SUBTOTAL(9,G639:G642)</f>
        <v>0</v>
      </c>
      <c r="H638" s="78">
        <f t="shared" si="214"/>
        <v>0</v>
      </c>
      <c r="I638" s="74">
        <f t="shared" si="214"/>
        <v>0</v>
      </c>
      <c r="J638" s="74">
        <f t="shared" si="214"/>
        <v>0</v>
      </c>
      <c r="K638" s="75">
        <f t="shared" si="214"/>
        <v>0</v>
      </c>
      <c r="L638" s="43">
        <f t="shared" si="214"/>
        <v>0</v>
      </c>
      <c r="M638" s="43">
        <f t="shared" si="214"/>
        <v>0</v>
      </c>
      <c r="N638" s="43">
        <f t="shared" si="214"/>
        <v>0</v>
      </c>
      <c r="O638" s="43">
        <f t="shared" si="214"/>
        <v>0</v>
      </c>
      <c r="P638" s="43">
        <f t="shared" si="214"/>
        <v>0</v>
      </c>
      <c r="Q638" s="43">
        <f t="shared" si="214"/>
        <v>0</v>
      </c>
      <c r="R638" s="43">
        <f t="shared" si="214"/>
        <v>0</v>
      </c>
      <c r="S638" s="43">
        <f t="shared" si="214"/>
        <v>0</v>
      </c>
      <c r="T638" s="43">
        <f t="shared" si="214"/>
        <v>0</v>
      </c>
      <c r="U638" s="43">
        <f t="shared" si="214"/>
        <v>0</v>
      </c>
      <c r="V638" s="43">
        <f t="shared" si="214"/>
        <v>0</v>
      </c>
      <c r="W638" s="42">
        <f t="shared" si="214"/>
        <v>0</v>
      </c>
    </row>
    <row r="639" spans="1:23" outlineLevel="1" x14ac:dyDescent="0.2">
      <c r="A639" s="361"/>
      <c r="B639" s="35"/>
      <c r="C639" s="34"/>
      <c r="D639" s="34"/>
      <c r="E639" s="72"/>
      <c r="F639" s="180" t="s">
        <v>48</v>
      </c>
      <c r="G639" s="193">
        <f t="shared" ref="G639:V639" si="215">G110</f>
        <v>0</v>
      </c>
      <c r="H639" s="194">
        <f t="shared" si="215"/>
        <v>0</v>
      </c>
      <c r="I639" s="183">
        <f t="shared" si="215"/>
        <v>0</v>
      </c>
      <c r="J639" s="183">
        <f t="shared" si="215"/>
        <v>0</v>
      </c>
      <c r="K639" s="200">
        <f t="shared" si="215"/>
        <v>0</v>
      </c>
      <c r="L639" s="184">
        <f t="shared" si="215"/>
        <v>0</v>
      </c>
      <c r="M639" s="195">
        <f t="shared" si="215"/>
        <v>0</v>
      </c>
      <c r="N639" s="185">
        <f t="shared" si="215"/>
        <v>0</v>
      </c>
      <c r="O639" s="185">
        <f t="shared" si="215"/>
        <v>0</v>
      </c>
      <c r="P639" s="185">
        <f t="shared" si="215"/>
        <v>0</v>
      </c>
      <c r="Q639" s="185">
        <f t="shared" si="215"/>
        <v>0</v>
      </c>
      <c r="R639" s="185">
        <f t="shared" si="215"/>
        <v>0</v>
      </c>
      <c r="S639" s="185">
        <f t="shared" si="215"/>
        <v>0</v>
      </c>
      <c r="T639" s="182">
        <f t="shared" si="215"/>
        <v>0</v>
      </c>
      <c r="U639" s="185">
        <f t="shared" si="215"/>
        <v>0</v>
      </c>
      <c r="V639" s="186">
        <f t="shared" si="215"/>
        <v>0</v>
      </c>
      <c r="W639" s="54">
        <f>G639-SUM(H639:V639)</f>
        <v>0</v>
      </c>
    </row>
    <row r="640" spans="1:23" outlineLevel="1" x14ac:dyDescent="0.2">
      <c r="A640" s="361"/>
      <c r="B640" s="35"/>
      <c r="C640" s="72"/>
      <c r="D640" s="72"/>
      <c r="E640" s="72"/>
      <c r="F640" s="180" t="s">
        <v>182</v>
      </c>
      <c r="G640" s="193">
        <f t="shared" ref="G640:V640" si="216">G111</f>
        <v>0</v>
      </c>
      <c r="H640" s="194">
        <f t="shared" si="216"/>
        <v>0</v>
      </c>
      <c r="I640" s="183">
        <f t="shared" si="216"/>
        <v>0</v>
      </c>
      <c r="J640" s="183">
        <f t="shared" si="216"/>
        <v>0</v>
      </c>
      <c r="K640" s="200">
        <f t="shared" si="216"/>
        <v>0</v>
      </c>
      <c r="L640" s="184">
        <f t="shared" si="216"/>
        <v>0</v>
      </c>
      <c r="M640" s="195">
        <f t="shared" si="216"/>
        <v>0</v>
      </c>
      <c r="N640" s="185">
        <f t="shared" si="216"/>
        <v>0</v>
      </c>
      <c r="O640" s="185">
        <f t="shared" si="216"/>
        <v>0</v>
      </c>
      <c r="P640" s="185">
        <f t="shared" si="216"/>
        <v>0</v>
      </c>
      <c r="Q640" s="185">
        <f t="shared" si="216"/>
        <v>0</v>
      </c>
      <c r="R640" s="185">
        <f t="shared" si="216"/>
        <v>0</v>
      </c>
      <c r="S640" s="185">
        <f t="shared" si="216"/>
        <v>0</v>
      </c>
      <c r="T640" s="182">
        <f t="shared" si="216"/>
        <v>0</v>
      </c>
      <c r="U640" s="185">
        <f t="shared" si="216"/>
        <v>0</v>
      </c>
      <c r="V640" s="186">
        <f t="shared" si="216"/>
        <v>0</v>
      </c>
      <c r="W640" s="54">
        <f>G640-SUM(H640:V640)</f>
        <v>0</v>
      </c>
    </row>
    <row r="641" spans="1:23" outlineLevel="1" x14ac:dyDescent="0.2">
      <c r="A641" s="361"/>
      <c r="B641" s="35"/>
      <c r="C641" s="72"/>
      <c r="D641" s="72"/>
      <c r="E641" s="72"/>
      <c r="F641" s="180" t="s">
        <v>275</v>
      </c>
      <c r="G641" s="193">
        <f t="shared" ref="G641:V641" si="217">G112</f>
        <v>0</v>
      </c>
      <c r="H641" s="194">
        <f t="shared" si="217"/>
        <v>0</v>
      </c>
      <c r="I641" s="183">
        <f t="shared" si="217"/>
        <v>0</v>
      </c>
      <c r="J641" s="183">
        <f t="shared" si="217"/>
        <v>0</v>
      </c>
      <c r="K641" s="200">
        <f t="shared" si="217"/>
        <v>0</v>
      </c>
      <c r="L641" s="184">
        <f t="shared" si="217"/>
        <v>0</v>
      </c>
      <c r="M641" s="195">
        <f t="shared" si="217"/>
        <v>0</v>
      </c>
      <c r="N641" s="185">
        <f t="shared" si="217"/>
        <v>0</v>
      </c>
      <c r="O641" s="185">
        <f t="shared" si="217"/>
        <v>0</v>
      </c>
      <c r="P641" s="185">
        <f t="shared" si="217"/>
        <v>0</v>
      </c>
      <c r="Q641" s="185">
        <f t="shared" si="217"/>
        <v>0</v>
      </c>
      <c r="R641" s="185">
        <f t="shared" si="217"/>
        <v>0</v>
      </c>
      <c r="S641" s="185">
        <f t="shared" si="217"/>
        <v>0</v>
      </c>
      <c r="T641" s="182">
        <f t="shared" si="217"/>
        <v>0</v>
      </c>
      <c r="U641" s="185">
        <f t="shared" si="217"/>
        <v>0</v>
      </c>
      <c r="V641" s="186">
        <f t="shared" si="217"/>
        <v>0</v>
      </c>
      <c r="W641" s="54">
        <f>G641-SUM(H641:V641)</f>
        <v>0</v>
      </c>
    </row>
    <row r="642" spans="1:23" outlineLevel="1" x14ac:dyDescent="0.2">
      <c r="A642" s="361"/>
      <c r="B642" s="35"/>
      <c r="C642" s="72"/>
      <c r="D642" s="72"/>
      <c r="E642" s="72"/>
      <c r="F642" s="180" t="s">
        <v>49</v>
      </c>
      <c r="G642" s="193">
        <f t="shared" ref="G642:V642" si="218">G113</f>
        <v>0</v>
      </c>
      <c r="H642" s="194">
        <f t="shared" si="218"/>
        <v>0</v>
      </c>
      <c r="I642" s="183">
        <f t="shared" si="218"/>
        <v>0</v>
      </c>
      <c r="J642" s="183">
        <f t="shared" si="218"/>
        <v>0</v>
      </c>
      <c r="K642" s="200">
        <f t="shared" si="218"/>
        <v>0</v>
      </c>
      <c r="L642" s="184">
        <f t="shared" si="218"/>
        <v>0</v>
      </c>
      <c r="M642" s="195">
        <f t="shared" si="218"/>
        <v>0</v>
      </c>
      <c r="N642" s="185">
        <f t="shared" si="218"/>
        <v>0</v>
      </c>
      <c r="O642" s="185">
        <f t="shared" si="218"/>
        <v>0</v>
      </c>
      <c r="P642" s="185">
        <f t="shared" si="218"/>
        <v>0</v>
      </c>
      <c r="Q642" s="185">
        <f t="shared" si="218"/>
        <v>0</v>
      </c>
      <c r="R642" s="185">
        <f t="shared" si="218"/>
        <v>0</v>
      </c>
      <c r="S642" s="185">
        <f t="shared" si="218"/>
        <v>0</v>
      </c>
      <c r="T642" s="182">
        <f t="shared" si="218"/>
        <v>0</v>
      </c>
      <c r="U642" s="185">
        <f t="shared" si="218"/>
        <v>0</v>
      </c>
      <c r="V642" s="186">
        <f t="shared" si="218"/>
        <v>0</v>
      </c>
      <c r="W642" s="54">
        <f>G642-SUM(H642:V642)</f>
        <v>0</v>
      </c>
    </row>
    <row r="643" spans="1:23" x14ac:dyDescent="0.2">
      <c r="A643" s="361"/>
      <c r="B643" s="35"/>
      <c r="C643" s="33" t="s">
        <v>63</v>
      </c>
      <c r="D643" s="72"/>
      <c r="E643" s="72"/>
      <c r="F643" s="34"/>
      <c r="G643" s="77"/>
      <c r="H643" s="74"/>
      <c r="I643" s="74"/>
      <c r="J643" s="74"/>
      <c r="K643" s="75"/>
      <c r="L643" s="58"/>
      <c r="M643" s="43"/>
      <c r="N643" s="43"/>
      <c r="O643" s="43"/>
      <c r="P643" s="43"/>
      <c r="Q643" s="43"/>
      <c r="R643" s="43"/>
      <c r="S643" s="43"/>
      <c r="T643" s="43"/>
      <c r="U643" s="43"/>
      <c r="V643" s="46"/>
      <c r="W643" s="42"/>
    </row>
    <row r="644" spans="1:23" s="80" customFormat="1" outlineLevel="1" x14ac:dyDescent="0.2">
      <c r="A644" s="365"/>
      <c r="B644" s="35"/>
      <c r="C644" s="33"/>
      <c r="D644" s="33"/>
      <c r="E644" s="34"/>
      <c r="F644" s="180" t="s">
        <v>51</v>
      </c>
      <c r="G644" s="193">
        <f t="shared" ref="G644:V644" si="219">G115</f>
        <v>0</v>
      </c>
      <c r="H644" s="194">
        <f t="shared" si="219"/>
        <v>0</v>
      </c>
      <c r="I644" s="183">
        <f t="shared" si="219"/>
        <v>0</v>
      </c>
      <c r="J644" s="183">
        <f t="shared" si="219"/>
        <v>0</v>
      </c>
      <c r="K644" s="200">
        <f t="shared" si="219"/>
        <v>0</v>
      </c>
      <c r="L644" s="184">
        <f t="shared" si="219"/>
        <v>0</v>
      </c>
      <c r="M644" s="195">
        <f t="shared" si="219"/>
        <v>0</v>
      </c>
      <c r="N644" s="185">
        <f t="shared" si="219"/>
        <v>0</v>
      </c>
      <c r="O644" s="185">
        <f t="shared" si="219"/>
        <v>0</v>
      </c>
      <c r="P644" s="185">
        <f t="shared" si="219"/>
        <v>0</v>
      </c>
      <c r="Q644" s="185">
        <f t="shared" si="219"/>
        <v>0</v>
      </c>
      <c r="R644" s="185">
        <f t="shared" si="219"/>
        <v>0</v>
      </c>
      <c r="S644" s="185">
        <f t="shared" si="219"/>
        <v>0</v>
      </c>
      <c r="T644" s="182">
        <f t="shared" si="219"/>
        <v>0</v>
      </c>
      <c r="U644" s="185">
        <f t="shared" si="219"/>
        <v>0</v>
      </c>
      <c r="V644" s="186">
        <f t="shared" si="219"/>
        <v>0</v>
      </c>
      <c r="W644" s="54">
        <f>G644-SUM(H644:V644)</f>
        <v>0</v>
      </c>
    </row>
    <row r="645" spans="1:23" s="80" customFormat="1" outlineLevel="1" x14ac:dyDescent="0.2">
      <c r="A645" s="365"/>
      <c r="B645" s="35"/>
      <c r="C645" s="33"/>
      <c r="D645" s="33"/>
      <c r="E645" s="72"/>
      <c r="F645" s="180" t="s">
        <v>52</v>
      </c>
      <c r="G645" s="193">
        <f t="shared" ref="G645:V645" si="220">G116</f>
        <v>0</v>
      </c>
      <c r="H645" s="194">
        <f t="shared" si="220"/>
        <v>0</v>
      </c>
      <c r="I645" s="183">
        <f t="shared" si="220"/>
        <v>0</v>
      </c>
      <c r="J645" s="183">
        <f t="shared" si="220"/>
        <v>0</v>
      </c>
      <c r="K645" s="200">
        <f t="shared" si="220"/>
        <v>0</v>
      </c>
      <c r="L645" s="184">
        <f t="shared" si="220"/>
        <v>0</v>
      </c>
      <c r="M645" s="195">
        <f t="shared" si="220"/>
        <v>0</v>
      </c>
      <c r="N645" s="185">
        <f t="shared" si="220"/>
        <v>0</v>
      </c>
      <c r="O645" s="185">
        <f t="shared" si="220"/>
        <v>0</v>
      </c>
      <c r="P645" s="185">
        <f t="shared" si="220"/>
        <v>0</v>
      </c>
      <c r="Q645" s="185">
        <f t="shared" si="220"/>
        <v>0</v>
      </c>
      <c r="R645" s="185">
        <f t="shared" si="220"/>
        <v>0</v>
      </c>
      <c r="S645" s="185">
        <f t="shared" si="220"/>
        <v>0</v>
      </c>
      <c r="T645" s="182">
        <f t="shared" si="220"/>
        <v>0</v>
      </c>
      <c r="U645" s="185">
        <f t="shared" si="220"/>
        <v>0</v>
      </c>
      <c r="V645" s="186">
        <f t="shared" si="220"/>
        <v>0</v>
      </c>
      <c r="W645" s="54">
        <f>G645-SUM(H645:V645)</f>
        <v>0</v>
      </c>
    </row>
    <row r="646" spans="1:23" s="80" customFormat="1" outlineLevel="1" x14ac:dyDescent="0.2">
      <c r="A646" s="365"/>
      <c r="B646" s="35"/>
      <c r="C646" s="33"/>
      <c r="D646" s="33"/>
      <c r="E646" s="34"/>
      <c r="F646" s="180" t="s">
        <v>57</v>
      </c>
      <c r="G646" s="193">
        <f t="shared" ref="G646:V646" si="221">G117</f>
        <v>0</v>
      </c>
      <c r="H646" s="194">
        <f t="shared" si="221"/>
        <v>0</v>
      </c>
      <c r="I646" s="183">
        <f t="shared" si="221"/>
        <v>0</v>
      </c>
      <c r="J646" s="183">
        <f t="shared" si="221"/>
        <v>0</v>
      </c>
      <c r="K646" s="200">
        <f t="shared" si="221"/>
        <v>0</v>
      </c>
      <c r="L646" s="184">
        <f t="shared" si="221"/>
        <v>0</v>
      </c>
      <c r="M646" s="195">
        <f t="shared" si="221"/>
        <v>0</v>
      </c>
      <c r="N646" s="185">
        <f t="shared" si="221"/>
        <v>0</v>
      </c>
      <c r="O646" s="185">
        <f t="shared" si="221"/>
        <v>0</v>
      </c>
      <c r="P646" s="185">
        <f t="shared" si="221"/>
        <v>0</v>
      </c>
      <c r="Q646" s="185">
        <f t="shared" si="221"/>
        <v>0</v>
      </c>
      <c r="R646" s="185">
        <f t="shared" si="221"/>
        <v>0</v>
      </c>
      <c r="S646" s="185">
        <f t="shared" si="221"/>
        <v>0</v>
      </c>
      <c r="T646" s="182">
        <f t="shared" si="221"/>
        <v>0</v>
      </c>
      <c r="U646" s="185">
        <f t="shared" si="221"/>
        <v>0</v>
      </c>
      <c r="V646" s="186">
        <f t="shared" si="221"/>
        <v>0</v>
      </c>
      <c r="W646" s="54">
        <f>G646-SUM(H646:V646)</f>
        <v>0</v>
      </c>
    </row>
    <row r="647" spans="1:23" s="80" customFormat="1" outlineLevel="1" x14ac:dyDescent="0.2">
      <c r="A647" s="365"/>
      <c r="B647" s="35"/>
      <c r="C647" s="33"/>
      <c r="D647" s="33"/>
      <c r="E647" s="34"/>
      <c r="F647" s="180" t="s">
        <v>168</v>
      </c>
      <c r="G647" s="193">
        <f t="shared" ref="G647:V647" si="222">G118</f>
        <v>0</v>
      </c>
      <c r="H647" s="194">
        <f t="shared" si="222"/>
        <v>0</v>
      </c>
      <c r="I647" s="183">
        <f t="shared" si="222"/>
        <v>0</v>
      </c>
      <c r="J647" s="183">
        <f t="shared" si="222"/>
        <v>0</v>
      </c>
      <c r="K647" s="200">
        <f t="shared" si="222"/>
        <v>0</v>
      </c>
      <c r="L647" s="184">
        <f t="shared" si="222"/>
        <v>0</v>
      </c>
      <c r="M647" s="195">
        <f t="shared" si="222"/>
        <v>0</v>
      </c>
      <c r="N647" s="185">
        <f t="shared" si="222"/>
        <v>0</v>
      </c>
      <c r="O647" s="185">
        <f t="shared" si="222"/>
        <v>0</v>
      </c>
      <c r="P647" s="185">
        <f t="shared" si="222"/>
        <v>0</v>
      </c>
      <c r="Q647" s="185">
        <f t="shared" si="222"/>
        <v>0</v>
      </c>
      <c r="R647" s="185">
        <f t="shared" si="222"/>
        <v>0</v>
      </c>
      <c r="S647" s="185">
        <f t="shared" si="222"/>
        <v>0</v>
      </c>
      <c r="T647" s="182">
        <f t="shared" si="222"/>
        <v>0</v>
      </c>
      <c r="U647" s="185">
        <f t="shared" si="222"/>
        <v>0</v>
      </c>
      <c r="V647" s="186">
        <f t="shared" si="222"/>
        <v>0</v>
      </c>
      <c r="W647" s="54">
        <f>G647-SUM(H647:V647)</f>
        <v>0</v>
      </c>
    </row>
    <row r="648" spans="1:23" s="80" customFormat="1" outlineLevel="1" x14ac:dyDescent="0.2">
      <c r="A648" s="365"/>
      <c r="B648" s="35"/>
      <c r="C648" s="33"/>
      <c r="D648" s="33"/>
      <c r="E648" s="34"/>
      <c r="F648" s="180" t="s">
        <v>62</v>
      </c>
      <c r="G648" s="193">
        <f t="shared" ref="G648:V648" si="223">G119</f>
        <v>0</v>
      </c>
      <c r="H648" s="194">
        <f t="shared" si="223"/>
        <v>0</v>
      </c>
      <c r="I648" s="183">
        <f t="shared" si="223"/>
        <v>0</v>
      </c>
      <c r="J648" s="183">
        <f t="shared" si="223"/>
        <v>0</v>
      </c>
      <c r="K648" s="200">
        <f t="shared" si="223"/>
        <v>0</v>
      </c>
      <c r="L648" s="182">
        <f t="shared" si="223"/>
        <v>0</v>
      </c>
      <c r="M648" s="195">
        <f t="shared" si="223"/>
        <v>0</v>
      </c>
      <c r="N648" s="185">
        <f t="shared" si="223"/>
        <v>0</v>
      </c>
      <c r="O648" s="185">
        <f t="shared" si="223"/>
        <v>0</v>
      </c>
      <c r="P648" s="185">
        <f t="shared" si="223"/>
        <v>0</v>
      </c>
      <c r="Q648" s="185">
        <f t="shared" si="223"/>
        <v>0</v>
      </c>
      <c r="R648" s="185">
        <f t="shared" si="223"/>
        <v>0</v>
      </c>
      <c r="S648" s="185">
        <f t="shared" si="223"/>
        <v>0</v>
      </c>
      <c r="T648" s="182">
        <f t="shared" si="223"/>
        <v>0</v>
      </c>
      <c r="U648" s="185">
        <f t="shared" si="223"/>
        <v>0</v>
      </c>
      <c r="V648" s="186">
        <f t="shared" si="223"/>
        <v>0</v>
      </c>
      <c r="W648" s="54">
        <f t="shared" ref="W648:W649" si="224">G648-SUM(H648:V648)</f>
        <v>0</v>
      </c>
    </row>
    <row r="649" spans="1:23" s="80" customFormat="1" outlineLevel="1" x14ac:dyDescent="0.2">
      <c r="A649" s="365"/>
      <c r="B649" s="35"/>
      <c r="C649" s="33"/>
      <c r="D649" s="33"/>
      <c r="E649" s="34"/>
      <c r="F649" s="180" t="s">
        <v>174</v>
      </c>
      <c r="G649" s="193">
        <f t="shared" ref="G649:V649" si="225">G120</f>
        <v>0</v>
      </c>
      <c r="H649" s="194">
        <f t="shared" si="225"/>
        <v>0</v>
      </c>
      <c r="I649" s="183">
        <f t="shared" si="225"/>
        <v>0</v>
      </c>
      <c r="J649" s="183">
        <f t="shared" si="225"/>
        <v>0</v>
      </c>
      <c r="K649" s="200">
        <f t="shared" si="225"/>
        <v>0</v>
      </c>
      <c r="L649" s="182">
        <f t="shared" si="225"/>
        <v>0</v>
      </c>
      <c r="M649" s="195">
        <f t="shared" si="225"/>
        <v>0</v>
      </c>
      <c r="N649" s="185">
        <f t="shared" si="225"/>
        <v>0</v>
      </c>
      <c r="O649" s="185">
        <f t="shared" si="225"/>
        <v>0</v>
      </c>
      <c r="P649" s="185">
        <f t="shared" si="225"/>
        <v>0</v>
      </c>
      <c r="Q649" s="185">
        <f t="shared" si="225"/>
        <v>0</v>
      </c>
      <c r="R649" s="185">
        <f t="shared" si="225"/>
        <v>0</v>
      </c>
      <c r="S649" s="185">
        <f t="shared" si="225"/>
        <v>0</v>
      </c>
      <c r="T649" s="185">
        <f t="shared" si="225"/>
        <v>0</v>
      </c>
      <c r="U649" s="182">
        <f t="shared" si="225"/>
        <v>0</v>
      </c>
      <c r="V649" s="186">
        <f t="shared" si="225"/>
        <v>0</v>
      </c>
      <c r="W649" s="54">
        <f t="shared" si="224"/>
        <v>0</v>
      </c>
    </row>
    <row r="650" spans="1:23" x14ac:dyDescent="0.2">
      <c r="A650" s="361"/>
      <c r="B650" s="35"/>
      <c r="C650" s="33" t="s">
        <v>64</v>
      </c>
      <c r="D650" s="33"/>
      <c r="E650" s="34"/>
      <c r="F650" s="72"/>
      <c r="G650" s="77"/>
      <c r="H650" s="74"/>
      <c r="I650" s="74"/>
      <c r="J650" s="74"/>
      <c r="K650" s="75"/>
      <c r="L650" s="43"/>
      <c r="M650" s="43"/>
      <c r="N650" s="43"/>
      <c r="O650" s="43"/>
      <c r="P650" s="43"/>
      <c r="Q650" s="43"/>
      <c r="R650" s="43"/>
      <c r="S650" s="43"/>
      <c r="T650" s="43"/>
      <c r="U650" s="43"/>
      <c r="V650" s="46"/>
      <c r="W650" s="42"/>
    </row>
    <row r="651" spans="1:23" outlineLevel="1" x14ac:dyDescent="0.2">
      <c r="A651" s="361"/>
      <c r="B651" s="35"/>
      <c r="C651" s="34"/>
      <c r="D651" s="34"/>
      <c r="E651" s="34"/>
      <c r="F651" s="474" t="s">
        <v>64</v>
      </c>
      <c r="G651" s="193">
        <f>G122</f>
        <v>0</v>
      </c>
      <c r="H651" s="74"/>
      <c r="I651" s="74"/>
      <c r="J651" s="74"/>
      <c r="K651" s="75"/>
      <c r="L651" s="58"/>
      <c r="M651" s="43"/>
      <c r="N651" s="43"/>
      <c r="O651" s="43"/>
      <c r="P651" s="43"/>
      <c r="Q651" s="43"/>
      <c r="R651" s="43"/>
      <c r="S651" s="43"/>
      <c r="T651" s="43"/>
      <c r="U651" s="43"/>
      <c r="V651" s="46"/>
      <c r="W651" s="54">
        <f>G651-SUM(H651:V651)</f>
        <v>0</v>
      </c>
    </row>
    <row r="652" spans="1:23" s="80" customFormat="1" outlineLevel="1" x14ac:dyDescent="0.2">
      <c r="A652" s="361"/>
      <c r="B652" s="35"/>
      <c r="C652" s="34"/>
      <c r="D652" s="33"/>
      <c r="E652" s="72"/>
      <c r="F652" s="34"/>
      <c r="G652" s="476"/>
      <c r="H652" s="78"/>
      <c r="I652" s="74"/>
      <c r="J652" s="74"/>
      <c r="K652" s="75"/>
      <c r="L652" s="43"/>
      <c r="M652" s="43"/>
      <c r="N652" s="43"/>
      <c r="O652" s="43"/>
      <c r="P652" s="43"/>
      <c r="Q652" s="43"/>
      <c r="R652" s="43"/>
      <c r="S652" s="43"/>
      <c r="T652" s="43"/>
      <c r="U652" s="43"/>
      <c r="V652" s="43"/>
      <c r="W652" s="42"/>
    </row>
    <row r="653" spans="1:23" s="80" customFormat="1" outlineLevel="1" x14ac:dyDescent="0.2">
      <c r="A653" s="361"/>
      <c r="B653" s="35"/>
      <c r="C653" s="33" t="s">
        <v>393</v>
      </c>
      <c r="D653" s="33"/>
      <c r="E653" s="72"/>
      <c r="F653" s="34"/>
      <c r="G653" s="476"/>
      <c r="H653" s="78"/>
      <c r="I653" s="74"/>
      <c r="J653" s="74"/>
      <c r="K653" s="75"/>
      <c r="L653" s="43"/>
      <c r="M653" s="43"/>
      <c r="N653" s="43"/>
      <c r="O653" s="43"/>
      <c r="P653" s="43"/>
      <c r="Q653" s="43"/>
      <c r="R653" s="43"/>
      <c r="S653" s="43"/>
      <c r="T653" s="43"/>
      <c r="U653" s="43"/>
      <c r="V653" s="43"/>
      <c r="W653" s="42"/>
    </row>
    <row r="654" spans="1:23" s="80" customFormat="1" outlineLevel="1" x14ac:dyDescent="0.2">
      <c r="A654" s="361"/>
      <c r="B654" s="35"/>
      <c r="C654" s="34"/>
      <c r="D654" s="33"/>
      <c r="E654" s="72"/>
      <c r="F654" s="474" t="s">
        <v>390</v>
      </c>
      <c r="G654" s="477">
        <f t="shared" ref="G654" si="226">G125</f>
        <v>0</v>
      </c>
      <c r="H654" s="478">
        <f>G654*(1-VLOOKUP($F654,SHT,2,FALSE))+$H125*VLOOKUP($F654,SHT,2,FALSE)</f>
        <v>0</v>
      </c>
      <c r="I654" s="479">
        <f t="shared" ref="I654:V654" si="227">I125*VLOOKUP($F654,SHT,2,FALSE)</f>
        <v>0</v>
      </c>
      <c r="J654" s="479">
        <f t="shared" si="227"/>
        <v>0</v>
      </c>
      <c r="K654" s="480">
        <f t="shared" si="227"/>
        <v>0</v>
      </c>
      <c r="L654" s="481">
        <f t="shared" si="227"/>
        <v>0</v>
      </c>
      <c r="M654" s="482">
        <f t="shared" si="227"/>
        <v>0</v>
      </c>
      <c r="N654" s="479">
        <f t="shared" si="227"/>
        <v>0</v>
      </c>
      <c r="O654" s="479">
        <f t="shared" si="227"/>
        <v>0</v>
      </c>
      <c r="P654" s="479">
        <f t="shared" si="227"/>
        <v>0</v>
      </c>
      <c r="Q654" s="479">
        <f t="shared" si="227"/>
        <v>0</v>
      </c>
      <c r="R654" s="479">
        <f t="shared" si="227"/>
        <v>0</v>
      </c>
      <c r="S654" s="479">
        <f t="shared" si="227"/>
        <v>0</v>
      </c>
      <c r="T654" s="479">
        <f t="shared" si="227"/>
        <v>0</v>
      </c>
      <c r="U654" s="479">
        <f t="shared" si="227"/>
        <v>0</v>
      </c>
      <c r="V654" s="483">
        <f t="shared" si="227"/>
        <v>0</v>
      </c>
      <c r="W654" s="477">
        <f t="shared" ref="W654:W656" si="228">G654-SUM(H654:V654)</f>
        <v>0</v>
      </c>
    </row>
    <row r="655" spans="1:23" s="80" customFormat="1" outlineLevel="1" x14ac:dyDescent="0.2">
      <c r="A655" s="361"/>
      <c r="B655" s="35"/>
      <c r="C655" s="34"/>
      <c r="D655" s="33"/>
      <c r="E655" s="72"/>
      <c r="F655" s="474" t="s">
        <v>391</v>
      </c>
      <c r="G655" s="477">
        <f t="shared" ref="G655" si="229">G126</f>
        <v>0</v>
      </c>
      <c r="H655" s="478">
        <f>G655*(1-VLOOKUP($F655,SHT,2,FALSE))+$H126*VLOOKUP($F655,SHT,2,FALSE)</f>
        <v>0</v>
      </c>
      <c r="I655" s="479">
        <f t="shared" ref="I655:V655" si="230">I126*VLOOKUP($F655,SHT,2,FALSE)</f>
        <v>0</v>
      </c>
      <c r="J655" s="479">
        <f t="shared" si="230"/>
        <v>0</v>
      </c>
      <c r="K655" s="480">
        <f t="shared" si="230"/>
        <v>0</v>
      </c>
      <c r="L655" s="481">
        <f t="shared" si="230"/>
        <v>0</v>
      </c>
      <c r="M655" s="482">
        <f t="shared" si="230"/>
        <v>0</v>
      </c>
      <c r="N655" s="479">
        <f t="shared" si="230"/>
        <v>0</v>
      </c>
      <c r="O655" s="479">
        <f t="shared" si="230"/>
        <v>0</v>
      </c>
      <c r="P655" s="479">
        <f t="shared" si="230"/>
        <v>0</v>
      </c>
      <c r="Q655" s="479">
        <f t="shared" si="230"/>
        <v>0</v>
      </c>
      <c r="R655" s="479">
        <f t="shared" si="230"/>
        <v>0</v>
      </c>
      <c r="S655" s="479">
        <f t="shared" si="230"/>
        <v>0</v>
      </c>
      <c r="T655" s="479">
        <f t="shared" si="230"/>
        <v>0</v>
      </c>
      <c r="U655" s="479">
        <f t="shared" si="230"/>
        <v>0</v>
      </c>
      <c r="V655" s="483">
        <f t="shared" si="230"/>
        <v>0</v>
      </c>
      <c r="W655" s="477">
        <f t="shared" si="228"/>
        <v>0</v>
      </c>
    </row>
    <row r="656" spans="1:23" s="80" customFormat="1" outlineLevel="1" x14ac:dyDescent="0.2">
      <c r="A656" s="361"/>
      <c r="B656" s="35"/>
      <c r="C656" s="34"/>
      <c r="D656" s="33"/>
      <c r="E656" s="72"/>
      <c r="F656" s="474" t="s">
        <v>392</v>
      </c>
      <c r="G656" s="477">
        <f t="shared" ref="G656" si="231">G127</f>
        <v>0</v>
      </c>
      <c r="H656" s="478">
        <f>G656*(1-VLOOKUP($F656,SHT,2,FALSE))+$H127*VLOOKUP($F656,SHT,2,FALSE)</f>
        <v>0</v>
      </c>
      <c r="I656" s="479">
        <f t="shared" ref="I656:V656" si="232">I127*VLOOKUP($F656,SHT,2,FALSE)</f>
        <v>0</v>
      </c>
      <c r="J656" s="479">
        <f t="shared" si="232"/>
        <v>0</v>
      </c>
      <c r="K656" s="480">
        <f t="shared" si="232"/>
        <v>0</v>
      </c>
      <c r="L656" s="481">
        <f t="shared" si="232"/>
        <v>0</v>
      </c>
      <c r="M656" s="482">
        <f t="shared" si="232"/>
        <v>0</v>
      </c>
      <c r="N656" s="479">
        <f t="shared" si="232"/>
        <v>0</v>
      </c>
      <c r="O656" s="479">
        <f t="shared" si="232"/>
        <v>0</v>
      </c>
      <c r="P656" s="479">
        <f t="shared" si="232"/>
        <v>0</v>
      </c>
      <c r="Q656" s="479">
        <f t="shared" si="232"/>
        <v>0</v>
      </c>
      <c r="R656" s="479">
        <f t="shared" si="232"/>
        <v>0</v>
      </c>
      <c r="S656" s="479">
        <f t="shared" si="232"/>
        <v>0</v>
      </c>
      <c r="T656" s="479">
        <f t="shared" si="232"/>
        <v>0</v>
      </c>
      <c r="U656" s="479">
        <f t="shared" si="232"/>
        <v>0</v>
      </c>
      <c r="V656" s="483">
        <f t="shared" si="232"/>
        <v>0</v>
      </c>
      <c r="W656" s="477">
        <f t="shared" si="228"/>
        <v>0</v>
      </c>
    </row>
    <row r="657" spans="1:23" x14ac:dyDescent="0.2">
      <c r="A657" s="361"/>
      <c r="B657" s="35"/>
      <c r="C657" s="34"/>
      <c r="D657" s="33"/>
      <c r="E657" s="72"/>
      <c r="F657" s="34"/>
      <c r="G657" s="77"/>
      <c r="H657" s="74"/>
      <c r="I657" s="74"/>
      <c r="J657" s="74"/>
      <c r="K657" s="75"/>
      <c r="L657" s="58"/>
      <c r="M657" s="43"/>
      <c r="N657" s="43"/>
      <c r="O657" s="43"/>
      <c r="P657" s="43"/>
      <c r="Q657" s="43"/>
      <c r="R657" s="43"/>
      <c r="S657" s="43"/>
      <c r="T657" s="43"/>
      <c r="U657" s="43"/>
      <c r="V657" s="46"/>
      <c r="W657" s="42"/>
    </row>
    <row r="658" spans="1:23" s="158" customFormat="1" ht="16.5" thickBot="1" x14ac:dyDescent="0.25">
      <c r="A658" s="362"/>
      <c r="B658" s="87" t="s">
        <v>267</v>
      </c>
      <c r="C658" s="204"/>
      <c r="D658" s="204"/>
      <c r="E658" s="204"/>
      <c r="F658" s="204"/>
      <c r="G658" s="205">
        <f t="shared" ref="G658:W658" si="233">SUBTOTAL(9,G537:G657)</f>
        <v>0</v>
      </c>
      <c r="H658" s="206">
        <f t="shared" si="233"/>
        <v>0</v>
      </c>
      <c r="I658" s="207">
        <f t="shared" si="233"/>
        <v>0</v>
      </c>
      <c r="J658" s="207">
        <f t="shared" si="233"/>
        <v>0</v>
      </c>
      <c r="K658" s="505">
        <f t="shared" si="233"/>
        <v>0</v>
      </c>
      <c r="L658" s="208">
        <f t="shared" si="233"/>
        <v>0</v>
      </c>
      <c r="M658" s="209">
        <f t="shared" si="233"/>
        <v>0</v>
      </c>
      <c r="N658" s="209">
        <f t="shared" si="233"/>
        <v>0</v>
      </c>
      <c r="O658" s="209">
        <f t="shared" si="233"/>
        <v>0</v>
      </c>
      <c r="P658" s="209">
        <f t="shared" si="233"/>
        <v>0</v>
      </c>
      <c r="Q658" s="209">
        <f t="shared" si="233"/>
        <v>0</v>
      </c>
      <c r="R658" s="209">
        <f t="shared" si="233"/>
        <v>0</v>
      </c>
      <c r="S658" s="209">
        <f t="shared" si="233"/>
        <v>0</v>
      </c>
      <c r="T658" s="209">
        <f t="shared" si="233"/>
        <v>0</v>
      </c>
      <c r="U658" s="209">
        <f t="shared" si="233"/>
        <v>0</v>
      </c>
      <c r="V658" s="210">
        <f t="shared" si="233"/>
        <v>0</v>
      </c>
      <c r="W658" s="205">
        <f t="shared" si="233"/>
        <v>0</v>
      </c>
    </row>
    <row r="659" spans="1:23" ht="13.5" thickBot="1" x14ac:dyDescent="0.25">
      <c r="A659" s="361"/>
      <c r="B659" s="80"/>
      <c r="C659" s="2"/>
      <c r="D659" s="2"/>
      <c r="E659" s="2"/>
      <c r="F659" s="2"/>
      <c r="G659" s="59"/>
      <c r="H659" s="59"/>
      <c r="I659" s="59"/>
      <c r="J659" s="59"/>
      <c r="K659" s="59"/>
      <c r="L659" s="59"/>
      <c r="M659" s="60"/>
      <c r="N659" s="59"/>
      <c r="O659" s="59"/>
      <c r="P659" s="59"/>
      <c r="Q659" s="59"/>
      <c r="R659" s="59"/>
      <c r="S659" s="59"/>
      <c r="T659" s="59"/>
      <c r="U659" s="59"/>
      <c r="V659" s="59"/>
      <c r="W659" s="59"/>
    </row>
    <row r="660" spans="1:23" s="158" customFormat="1" ht="15.75" x14ac:dyDescent="0.2">
      <c r="A660" s="362"/>
      <c r="B660" s="367" t="s">
        <v>67</v>
      </c>
      <c r="C660" s="151"/>
      <c r="D660" s="151"/>
      <c r="E660" s="151"/>
      <c r="F660" s="151"/>
      <c r="G660" s="95"/>
      <c r="H660" s="96"/>
      <c r="I660" s="96"/>
      <c r="J660" s="96"/>
      <c r="K660" s="99"/>
      <c r="L660" s="97"/>
      <c r="M660" s="98"/>
      <c r="N660" s="96"/>
      <c r="O660" s="96"/>
      <c r="P660" s="96"/>
      <c r="Q660" s="96"/>
      <c r="R660" s="96"/>
      <c r="S660" s="96"/>
      <c r="T660" s="96"/>
      <c r="U660" s="96"/>
      <c r="V660" s="99"/>
      <c r="W660" s="95"/>
    </row>
    <row r="661" spans="1:23" x14ac:dyDescent="0.2">
      <c r="A661" s="361"/>
      <c r="B661" s="79"/>
      <c r="C661" s="33" t="s">
        <v>68</v>
      </c>
      <c r="D661" s="33"/>
      <c r="E661" s="72"/>
      <c r="F661" s="72"/>
      <c r="G661" s="42"/>
      <c r="H661" s="43"/>
      <c r="I661" s="43"/>
      <c r="J661" s="43"/>
      <c r="K661" s="46"/>
      <c r="L661" s="44"/>
      <c r="M661" s="45"/>
      <c r="N661" s="43"/>
      <c r="O661" s="43"/>
      <c r="P661" s="43"/>
      <c r="Q661" s="43"/>
      <c r="R661" s="43"/>
      <c r="S661" s="43"/>
      <c r="T661" s="43"/>
      <c r="U661" s="43"/>
      <c r="V661" s="46"/>
      <c r="W661" s="42"/>
    </row>
    <row r="662" spans="1:23" x14ac:dyDescent="0.2">
      <c r="A662" s="361"/>
      <c r="B662" s="79"/>
      <c r="C662" s="72"/>
      <c r="D662" s="33" t="s">
        <v>69</v>
      </c>
      <c r="E662" s="72"/>
      <c r="F662" s="72"/>
      <c r="G662" s="77">
        <f>SUBTOTAL(9,G663:G669)</f>
        <v>0</v>
      </c>
      <c r="H662" s="43">
        <f t="shared" ref="H662:W662" si="234">SUBTOTAL(9,H663:H669)</f>
        <v>0</v>
      </c>
      <c r="I662" s="43">
        <f t="shared" si="234"/>
        <v>0</v>
      </c>
      <c r="J662" s="43">
        <f t="shared" si="234"/>
        <v>0</v>
      </c>
      <c r="K662" s="46">
        <f t="shared" si="234"/>
        <v>0</v>
      </c>
      <c r="L662" s="44">
        <f t="shared" si="234"/>
        <v>0</v>
      </c>
      <c r="M662" s="45">
        <f t="shared" si="234"/>
        <v>0</v>
      </c>
      <c r="N662" s="45">
        <f t="shared" si="234"/>
        <v>0</v>
      </c>
      <c r="O662" s="45">
        <f t="shared" si="234"/>
        <v>0</v>
      </c>
      <c r="P662" s="45">
        <f t="shared" si="234"/>
        <v>0</v>
      </c>
      <c r="Q662" s="45">
        <f t="shared" si="234"/>
        <v>0</v>
      </c>
      <c r="R662" s="45">
        <f t="shared" si="234"/>
        <v>0</v>
      </c>
      <c r="S662" s="45">
        <f t="shared" si="234"/>
        <v>0</v>
      </c>
      <c r="T662" s="45">
        <f t="shared" si="234"/>
        <v>0</v>
      </c>
      <c r="U662" s="45">
        <f t="shared" si="234"/>
        <v>0</v>
      </c>
      <c r="V662" s="46">
        <f t="shared" si="234"/>
        <v>0</v>
      </c>
      <c r="W662" s="46">
        <f t="shared" si="234"/>
        <v>0</v>
      </c>
    </row>
    <row r="663" spans="1:23" outlineLevel="1" x14ac:dyDescent="0.2">
      <c r="A663" s="361"/>
      <c r="B663" s="38"/>
      <c r="C663" s="81"/>
      <c r="D663" s="81"/>
      <c r="E663" s="81"/>
      <c r="F663" s="211" t="s">
        <v>70</v>
      </c>
      <c r="G663" s="191">
        <f t="shared" ref="G663:G669" si="235">G134</f>
        <v>0</v>
      </c>
      <c r="H663" s="192">
        <f t="shared" ref="H663:H668" si="236">G663*VLOOKUP(F663,DRT,2,FALSE)</f>
        <v>0</v>
      </c>
      <c r="I663" s="187">
        <f>($G$663-SUM($H$663:H663))*VLOOKUP($F663,DRT,2,FALSE)</f>
        <v>0</v>
      </c>
      <c r="J663" s="187">
        <f>($G$663-SUM($H$663:I663))*VLOOKUP($F663,DRT,2,FALSE)</f>
        <v>0</v>
      </c>
      <c r="K663" s="214">
        <f>($G$663-SUM($H$663:J663))*VLOOKUP($F663,DRT,2,FALSE)</f>
        <v>0</v>
      </c>
      <c r="L663" s="213">
        <f>($G663-SUM($H663:K663))*VLOOKUP($F663,DRT,4,FALSE)</f>
        <v>0</v>
      </c>
      <c r="M663" s="187">
        <f>($G663-SUM($H663:L663))*VLOOKUP($F663,DRT,4,FALSE)</f>
        <v>0</v>
      </c>
      <c r="N663" s="187">
        <f>($G663-SUM($H663:M663))*VLOOKUP($F663,DRT,4,FALSE)</f>
        <v>0</v>
      </c>
      <c r="O663" s="187">
        <f>($G663-SUM($H663:N663))*VLOOKUP($F663,DRT,4,FALSE)</f>
        <v>0</v>
      </c>
      <c r="P663" s="187">
        <f>($G663-SUM($H663:O663))*VLOOKUP($F663,DRT,4,FALSE)</f>
        <v>0</v>
      </c>
      <c r="Q663" s="187">
        <f>($G663-SUM($H663:P663))*VLOOKUP($F663,DRT,4,FALSE)</f>
        <v>0</v>
      </c>
      <c r="R663" s="187">
        <f>($G663-SUM($H663:Q663))*VLOOKUP($F663,DRT,4,FALSE)</f>
        <v>0</v>
      </c>
      <c r="S663" s="187">
        <f>($G663-SUM($H663:R663))*VLOOKUP($F663,DRT,4,FALSE)</f>
        <v>0</v>
      </c>
      <c r="T663" s="187">
        <f>($G663-SUM($H663:S663))*VLOOKUP($F663,DRT,4,FALSE)</f>
        <v>0</v>
      </c>
      <c r="U663" s="187">
        <f>($G663-SUM($H663:T663))*VLOOKUP($F663,DRT,4,FALSE)</f>
        <v>0</v>
      </c>
      <c r="V663" s="214">
        <f>($G663-SUM($H663:U663))*VLOOKUP($F663,DRT,4,FALSE)</f>
        <v>0</v>
      </c>
      <c r="W663" s="54">
        <f>G663-SUM(H663:V663)</f>
        <v>0</v>
      </c>
    </row>
    <row r="664" spans="1:23" outlineLevel="1" x14ac:dyDescent="0.2">
      <c r="A664" s="361"/>
      <c r="B664" s="35"/>
      <c r="C664" s="72"/>
      <c r="D664" s="72"/>
      <c r="E664" s="72"/>
      <c r="F664" s="211" t="s">
        <v>71</v>
      </c>
      <c r="G664" s="191">
        <f t="shared" si="235"/>
        <v>0</v>
      </c>
      <c r="H664" s="192">
        <f t="shared" si="236"/>
        <v>0</v>
      </c>
      <c r="I664" s="187">
        <f>($G$664-SUM($H$664:H664))*VLOOKUP($F664,DRT,2,FALSE)</f>
        <v>0</v>
      </c>
      <c r="J664" s="187">
        <f>($G$664-SUM($H$664:I664))*VLOOKUP($F664,DRT,2,FALSE)</f>
        <v>0</v>
      </c>
      <c r="K664" s="214">
        <f>($G$664-SUM($H$664:J664))*VLOOKUP($F664,DRT,2,FALSE)</f>
        <v>0</v>
      </c>
      <c r="L664" s="213">
        <f>($G664-SUM($H664:K664))*VLOOKUP($F664,DRT,4,FALSE)</f>
        <v>0</v>
      </c>
      <c r="M664" s="187">
        <f>($G664-SUM($H664:L664))*VLOOKUP($F664,DRT,4,FALSE)</f>
        <v>0</v>
      </c>
      <c r="N664" s="187">
        <f>($G664-SUM($H664:M664))*VLOOKUP($F664,DRT,4,FALSE)</f>
        <v>0</v>
      </c>
      <c r="O664" s="187">
        <f>($G664-SUM($H664:N664))*VLOOKUP($F664,DRT,4,FALSE)</f>
        <v>0</v>
      </c>
      <c r="P664" s="187">
        <f>($G664-SUM($H664:O664))*VLOOKUP($F664,DRT,4,FALSE)</f>
        <v>0</v>
      </c>
      <c r="Q664" s="187">
        <f>($G664-SUM($H664:P664))*VLOOKUP($F664,DRT,4,FALSE)</f>
        <v>0</v>
      </c>
      <c r="R664" s="187">
        <f>($G664-SUM($H664:Q664))*VLOOKUP($F664,DRT,4,FALSE)</f>
        <v>0</v>
      </c>
      <c r="S664" s="187">
        <f>($G664-SUM($H664:R664))*VLOOKUP($F664,DRT,4,FALSE)</f>
        <v>0</v>
      </c>
      <c r="T664" s="187">
        <f>($G664-SUM($H664:S664))*VLOOKUP($F664,DRT,4,FALSE)</f>
        <v>0</v>
      </c>
      <c r="U664" s="187">
        <f>($G664-SUM($H664:T664))*VLOOKUP($F664,DRT,4,FALSE)</f>
        <v>0</v>
      </c>
      <c r="V664" s="214">
        <f>($G664-SUM($H664:U664))*VLOOKUP($F664,DRT,4,FALSE)</f>
        <v>0</v>
      </c>
      <c r="W664" s="54">
        <f t="shared" ref="W664:W669" si="237">G664-SUM(H664:V664)</f>
        <v>0</v>
      </c>
    </row>
    <row r="665" spans="1:23" outlineLevel="1" x14ac:dyDescent="0.2">
      <c r="A665" s="361"/>
      <c r="B665" s="35"/>
      <c r="C665" s="72"/>
      <c r="D665" s="72"/>
      <c r="E665" s="72"/>
      <c r="F665" s="190" t="s">
        <v>72</v>
      </c>
      <c r="G665" s="191">
        <f t="shared" si="235"/>
        <v>0</v>
      </c>
      <c r="H665" s="192">
        <f t="shared" si="236"/>
        <v>0</v>
      </c>
      <c r="I665" s="187">
        <f>($G$665-SUM($H$665:H665))*VLOOKUP($F665,DRT,2,FALSE)</f>
        <v>0</v>
      </c>
      <c r="J665" s="187">
        <f>($G$665-SUM($H$665:I665))*VLOOKUP($F665,DRT,2,FALSE)</f>
        <v>0</v>
      </c>
      <c r="K665" s="214">
        <f>($G$665-SUM($H$665:J665))*VLOOKUP($F665,DRT,2,FALSE)</f>
        <v>0</v>
      </c>
      <c r="L665" s="213">
        <f>($G665-SUM($H665:K665))*VLOOKUP($F665,DRT,4,FALSE)</f>
        <v>0</v>
      </c>
      <c r="M665" s="187">
        <f>($G665-SUM($H665:L665))*VLOOKUP($F665,DRT,4,FALSE)</f>
        <v>0</v>
      </c>
      <c r="N665" s="187">
        <f>($G665-SUM($H665:M665))*VLOOKUP($F665,DRT,4,FALSE)</f>
        <v>0</v>
      </c>
      <c r="O665" s="187">
        <f>($G665-SUM($H665:N665))*VLOOKUP($F665,DRT,4,FALSE)</f>
        <v>0</v>
      </c>
      <c r="P665" s="187">
        <f>($G665-SUM($H665:O665))*VLOOKUP($F665,DRT,4,FALSE)</f>
        <v>0</v>
      </c>
      <c r="Q665" s="187">
        <f>($G665-SUM($H665:P665))*VLOOKUP($F665,DRT,4,FALSE)</f>
        <v>0</v>
      </c>
      <c r="R665" s="187">
        <f>($G665-SUM($H665:Q665))*VLOOKUP($F665,DRT,4,FALSE)</f>
        <v>0</v>
      </c>
      <c r="S665" s="187">
        <f>($G665-SUM($H665:R665))*VLOOKUP($F665,DRT,4,FALSE)</f>
        <v>0</v>
      </c>
      <c r="T665" s="187">
        <f>($G665-SUM($H665:S665))*VLOOKUP($F665,DRT,4,FALSE)</f>
        <v>0</v>
      </c>
      <c r="U665" s="187">
        <f>($G665-SUM($H665:T665))*VLOOKUP($F665,DRT,4,FALSE)</f>
        <v>0</v>
      </c>
      <c r="V665" s="214">
        <f>($G665-SUM($H665:U665))*VLOOKUP($F665,DRT,4,FALSE)</f>
        <v>0</v>
      </c>
      <c r="W665" s="54">
        <f t="shared" si="237"/>
        <v>0</v>
      </c>
    </row>
    <row r="666" spans="1:23" outlineLevel="1" x14ac:dyDescent="0.2">
      <c r="A666" s="361"/>
      <c r="B666" s="35"/>
      <c r="C666" s="72"/>
      <c r="D666" s="72"/>
      <c r="E666" s="72"/>
      <c r="F666" s="190" t="s">
        <v>322</v>
      </c>
      <c r="G666" s="191">
        <f t="shared" si="235"/>
        <v>0</v>
      </c>
      <c r="H666" s="192">
        <f t="shared" si="236"/>
        <v>0</v>
      </c>
      <c r="I666" s="187">
        <f>($G$666-SUM($H$666:H666))*VLOOKUP($F666,DRT,2,FALSE)</f>
        <v>0</v>
      </c>
      <c r="J666" s="187">
        <f>($G$666-SUM($H$666:I666))*VLOOKUP($F666,DRT,2,FALSE)</f>
        <v>0</v>
      </c>
      <c r="K666" s="214">
        <f>($G$666-SUM($H$666:J666))*VLOOKUP($F666,DRT,2,FALSE)</f>
        <v>0</v>
      </c>
      <c r="L666" s="213">
        <f>($G666-SUM($H666:K666))*VLOOKUP($F666,DRT,4,FALSE)</f>
        <v>0</v>
      </c>
      <c r="M666" s="187">
        <f>($G666-SUM($H666:L666))*VLOOKUP($F666,DRT,4,FALSE)</f>
        <v>0</v>
      </c>
      <c r="N666" s="187">
        <f>($G666-SUM($H666:M666))*VLOOKUP($F666,DRT,4,FALSE)</f>
        <v>0</v>
      </c>
      <c r="O666" s="187">
        <f>($G666-SUM($H666:N666))*VLOOKUP($F666,DRT,4,FALSE)</f>
        <v>0</v>
      </c>
      <c r="P666" s="187">
        <f>($G666-SUM($H666:O666))*VLOOKUP($F666,DRT,4,FALSE)</f>
        <v>0</v>
      </c>
      <c r="Q666" s="187">
        <f>($G666-SUM($H666:P666))*VLOOKUP($F666,DRT,4,FALSE)</f>
        <v>0</v>
      </c>
      <c r="R666" s="187">
        <f>($G666-SUM($H666:Q666))*VLOOKUP($F666,DRT,4,FALSE)</f>
        <v>0</v>
      </c>
      <c r="S666" s="187">
        <f>($G666-SUM($H666:R666))*VLOOKUP($F666,DRT,4,FALSE)</f>
        <v>0</v>
      </c>
      <c r="T666" s="187">
        <f>($G666-SUM($H666:S666))*VLOOKUP($F666,DRT,4,FALSE)</f>
        <v>0</v>
      </c>
      <c r="U666" s="187">
        <f>($G666-SUM($H666:T666))*VLOOKUP($F666,DRT,4,FALSE)</f>
        <v>0</v>
      </c>
      <c r="V666" s="214">
        <f>($G666-SUM($H666:U666))*VLOOKUP($F666,DRT,4,FALSE)</f>
        <v>0</v>
      </c>
      <c r="W666" s="54">
        <f t="shared" si="237"/>
        <v>0</v>
      </c>
    </row>
    <row r="667" spans="1:23" outlineLevel="1" x14ac:dyDescent="0.2">
      <c r="A667" s="361"/>
      <c r="B667" s="35"/>
      <c r="C667" s="72"/>
      <c r="D667" s="72"/>
      <c r="E667" s="72"/>
      <c r="F667" s="190" t="s">
        <v>73</v>
      </c>
      <c r="G667" s="191">
        <f t="shared" si="235"/>
        <v>0</v>
      </c>
      <c r="H667" s="192">
        <f t="shared" si="236"/>
        <v>0</v>
      </c>
      <c r="I667" s="187">
        <f>($G$667-SUM($H$667:H667))*VLOOKUP($F667,DRT,2,FALSE)</f>
        <v>0</v>
      </c>
      <c r="J667" s="187">
        <f>($G$667-SUM($H$667:I667))*VLOOKUP($F667,DRT,2,FALSE)</f>
        <v>0</v>
      </c>
      <c r="K667" s="214">
        <f>($G$667-SUM($H$667:J667))*VLOOKUP($F667,DRT,2,FALSE)</f>
        <v>0</v>
      </c>
      <c r="L667" s="213">
        <f>($G667-SUM($H667:K667))*VLOOKUP($F667,DRT,4,FALSE)</f>
        <v>0</v>
      </c>
      <c r="M667" s="187">
        <f>($G667-SUM($H667:L667))*VLOOKUP($F667,DRT,4,FALSE)</f>
        <v>0</v>
      </c>
      <c r="N667" s="187">
        <f>($G667-SUM($H667:M667))*VLOOKUP($F667,DRT,4,FALSE)</f>
        <v>0</v>
      </c>
      <c r="O667" s="187">
        <f>($G667-SUM($H667:N667))*VLOOKUP($F667,DRT,4,FALSE)</f>
        <v>0</v>
      </c>
      <c r="P667" s="187">
        <f>($G667-SUM($H667:O667))*VLOOKUP($F667,DRT,4,FALSE)</f>
        <v>0</v>
      </c>
      <c r="Q667" s="187">
        <f>($G667-SUM($H667:P667))*VLOOKUP($F667,DRT,4,FALSE)</f>
        <v>0</v>
      </c>
      <c r="R667" s="187">
        <f>($G667-SUM($H667:Q667))*VLOOKUP($F667,DRT,4,FALSE)</f>
        <v>0</v>
      </c>
      <c r="S667" s="187">
        <f>($G667-SUM($H667:R667))*VLOOKUP($F667,DRT,4,FALSE)</f>
        <v>0</v>
      </c>
      <c r="T667" s="187">
        <f>($G667-SUM($H667:S667))*VLOOKUP($F667,DRT,4,FALSE)</f>
        <v>0</v>
      </c>
      <c r="U667" s="187">
        <f>($G667-SUM($H667:T667))*VLOOKUP($F667,DRT,4,FALSE)</f>
        <v>0</v>
      </c>
      <c r="V667" s="214">
        <f>($G667-SUM($H667:U667))*VLOOKUP($F667,DRT,4,FALSE)</f>
        <v>0</v>
      </c>
      <c r="W667" s="54">
        <f t="shared" si="237"/>
        <v>0</v>
      </c>
    </row>
    <row r="668" spans="1:23" outlineLevel="1" x14ac:dyDescent="0.2">
      <c r="A668" s="361"/>
      <c r="B668" s="35"/>
      <c r="C668" s="72"/>
      <c r="D668" s="72"/>
      <c r="E668" s="72"/>
      <c r="F668" s="180" t="s">
        <v>319</v>
      </c>
      <c r="G668" s="191">
        <f t="shared" si="235"/>
        <v>0</v>
      </c>
      <c r="H668" s="192">
        <f t="shared" si="236"/>
        <v>0</v>
      </c>
      <c r="I668" s="187">
        <f>($G668-SUM($H668:H668))*VLOOKUP($F668,DRT,2,FALSE)</f>
        <v>0</v>
      </c>
      <c r="J668" s="187">
        <f>($G668-SUM($H668:I668))*VLOOKUP($F668,DRT,2,FALSE)</f>
        <v>0</v>
      </c>
      <c r="K668" s="214">
        <f>($G668-SUM($H668:J668))*VLOOKUP($F668,DRT,2,FALSE)</f>
        <v>0</v>
      </c>
      <c r="L668" s="213">
        <f>($G668-SUM($H668:K668))*VLOOKUP($F668,DRT,4,FALSE)</f>
        <v>0</v>
      </c>
      <c r="M668" s="187">
        <f>($G668-SUM($H668:L668))*VLOOKUP($F668,DRT,4,FALSE)</f>
        <v>0</v>
      </c>
      <c r="N668" s="187">
        <f>($G668-SUM($H668:M668))*VLOOKUP($F668,DRT,4,FALSE)</f>
        <v>0</v>
      </c>
      <c r="O668" s="187">
        <f>($G668-SUM($H668:N668))*VLOOKUP($F668,DRT,4,FALSE)</f>
        <v>0</v>
      </c>
      <c r="P668" s="187">
        <f>($G668-SUM($H668:O668))*VLOOKUP($F668,DRT,4,FALSE)</f>
        <v>0</v>
      </c>
      <c r="Q668" s="187">
        <f>($G668-SUM($H668:P668))*VLOOKUP($F668,DRT,4,FALSE)</f>
        <v>0</v>
      </c>
      <c r="R668" s="187">
        <f>($G668-SUM($H668:Q668))*VLOOKUP($F668,DRT,4,FALSE)</f>
        <v>0</v>
      </c>
      <c r="S668" s="187">
        <f>($G668-SUM($H668:R668))*VLOOKUP($F668,DRT,4,FALSE)</f>
        <v>0</v>
      </c>
      <c r="T668" s="187">
        <f>($G668-SUM($H668:S668))*VLOOKUP($F668,DRT,4,FALSE)</f>
        <v>0</v>
      </c>
      <c r="U668" s="187">
        <f>($G668-SUM($H668:T668))*VLOOKUP($F668,DRT,4,FALSE)</f>
        <v>0</v>
      </c>
      <c r="V668" s="187">
        <f>($G668-SUM($H668:U668))*VLOOKUP($F668,DRT,4,FALSE)</f>
        <v>0</v>
      </c>
      <c r="W668" s="54">
        <f t="shared" si="237"/>
        <v>0</v>
      </c>
    </row>
    <row r="669" spans="1:23" outlineLevel="1" x14ac:dyDescent="0.2">
      <c r="A669" s="361"/>
      <c r="B669" s="35"/>
      <c r="C669" s="72"/>
      <c r="D669" s="72"/>
      <c r="E669" s="72"/>
      <c r="F669" s="180" t="s">
        <v>320</v>
      </c>
      <c r="G669" s="191">
        <f t="shared" si="235"/>
        <v>0</v>
      </c>
      <c r="H669" s="192">
        <f>G669*VLOOKUP(F669,DRT,2,FALSE)</f>
        <v>0</v>
      </c>
      <c r="I669" s="187">
        <f>($G669-SUM($H669:H669))*VLOOKUP($F669,DRT,2,FALSE)</f>
        <v>0</v>
      </c>
      <c r="J669" s="187">
        <f>($G669-SUM($H669:I669))*VLOOKUP($F669,DRT,2,FALSE)</f>
        <v>0</v>
      </c>
      <c r="K669" s="214">
        <f>($G669-SUM($H669:J669))*VLOOKUP($F669,DRT,2,FALSE)</f>
        <v>0</v>
      </c>
      <c r="L669" s="213">
        <f>($G669-SUM($H669:K669))*VLOOKUP($F669,DRT,4,FALSE)</f>
        <v>0</v>
      </c>
      <c r="M669" s="187">
        <f>($G669-SUM($H669:L669))*VLOOKUP($F669,DRT,4,FALSE)</f>
        <v>0</v>
      </c>
      <c r="N669" s="187">
        <f>($G669-SUM($H669:M669))*VLOOKUP($F669,DRT,4,FALSE)</f>
        <v>0</v>
      </c>
      <c r="O669" s="187">
        <f>($G669-SUM($H669:N669))*VLOOKUP($F669,DRT,4,FALSE)</f>
        <v>0</v>
      </c>
      <c r="P669" s="187">
        <f>($G669-SUM($H669:O669))*VLOOKUP($F669,DRT,4,FALSE)</f>
        <v>0</v>
      </c>
      <c r="Q669" s="187">
        <f>($G669-SUM($H669:P669))*VLOOKUP($F669,DRT,4,FALSE)</f>
        <v>0</v>
      </c>
      <c r="R669" s="187">
        <f>($G669-SUM($H669:Q669))*VLOOKUP($F669,DRT,4,FALSE)</f>
        <v>0</v>
      </c>
      <c r="S669" s="187">
        <f>($G669-SUM($H669:R669))*VLOOKUP($F669,DRT,4,FALSE)</f>
        <v>0</v>
      </c>
      <c r="T669" s="187">
        <f>($G669-SUM($H669:S669))*VLOOKUP($F669,DRT,4,FALSE)</f>
        <v>0</v>
      </c>
      <c r="U669" s="187">
        <f>($G669-SUM($H669:T669))*VLOOKUP($F669,DRT,4,FALSE)</f>
        <v>0</v>
      </c>
      <c r="V669" s="187">
        <f>($G669-SUM($H669:U669))*VLOOKUP($F669,DRT,4,FALSE)</f>
        <v>0</v>
      </c>
      <c r="W669" s="54">
        <f t="shared" si="237"/>
        <v>0</v>
      </c>
    </row>
    <row r="670" spans="1:23" x14ac:dyDescent="0.2">
      <c r="A670" s="361"/>
      <c r="B670" s="79"/>
      <c r="C670" s="72"/>
      <c r="D670" s="73" t="s">
        <v>74</v>
      </c>
      <c r="E670" s="72"/>
      <c r="F670" s="72"/>
      <c r="G670" s="83"/>
      <c r="H670" s="43"/>
      <c r="I670" s="43"/>
      <c r="J670" s="43"/>
      <c r="K670" s="46"/>
      <c r="L670" s="44"/>
      <c r="M670" s="45"/>
      <c r="N670" s="43"/>
      <c r="O670" s="43"/>
      <c r="P670" s="43"/>
      <c r="Q670" s="43"/>
      <c r="R670" s="43"/>
      <c r="S670" s="43"/>
      <c r="T670" s="43"/>
      <c r="U670" s="43"/>
      <c r="V670" s="46"/>
      <c r="W670" s="42"/>
    </row>
    <row r="671" spans="1:23" x14ac:dyDescent="0.2">
      <c r="A671" s="361"/>
      <c r="B671" s="79"/>
      <c r="C671" s="72"/>
      <c r="D671" s="73"/>
      <c r="E671" s="72" t="s">
        <v>75</v>
      </c>
      <c r="F671" s="72"/>
      <c r="G671" s="77">
        <f t="shared" ref="G671:W671" si="238">SUBTOTAL(9,G672:G677)</f>
        <v>0</v>
      </c>
      <c r="H671" s="43">
        <f t="shared" si="238"/>
        <v>0</v>
      </c>
      <c r="I671" s="43">
        <f t="shared" si="238"/>
        <v>0</v>
      </c>
      <c r="J671" s="43">
        <f t="shared" si="238"/>
        <v>0</v>
      </c>
      <c r="K671" s="46">
        <f t="shared" si="238"/>
        <v>0</v>
      </c>
      <c r="L671" s="44">
        <f t="shared" si="238"/>
        <v>0</v>
      </c>
      <c r="M671" s="45">
        <f t="shared" si="238"/>
        <v>0</v>
      </c>
      <c r="N671" s="45">
        <f t="shared" si="238"/>
        <v>0</v>
      </c>
      <c r="O671" s="45">
        <f t="shared" si="238"/>
        <v>0</v>
      </c>
      <c r="P671" s="45">
        <f t="shared" si="238"/>
        <v>0</v>
      </c>
      <c r="Q671" s="45">
        <f t="shared" si="238"/>
        <v>0</v>
      </c>
      <c r="R671" s="45">
        <f t="shared" si="238"/>
        <v>0</v>
      </c>
      <c r="S671" s="45">
        <f t="shared" si="238"/>
        <v>0</v>
      </c>
      <c r="T671" s="45">
        <f t="shared" si="238"/>
        <v>0</v>
      </c>
      <c r="U671" s="45">
        <f t="shared" si="238"/>
        <v>0</v>
      </c>
      <c r="V671" s="46">
        <f t="shared" si="238"/>
        <v>0</v>
      </c>
      <c r="W671" s="46">
        <f t="shared" si="238"/>
        <v>0</v>
      </c>
    </row>
    <row r="672" spans="1:23" outlineLevel="1" x14ac:dyDescent="0.2">
      <c r="A672" s="361"/>
      <c r="B672" s="35"/>
      <c r="C672" s="72"/>
      <c r="D672" s="72"/>
      <c r="E672" s="34"/>
      <c r="F672" s="190" t="s">
        <v>76</v>
      </c>
      <c r="G672" s="191">
        <f t="shared" ref="G672:G677" si="239">G143</f>
        <v>0</v>
      </c>
      <c r="H672" s="182">
        <f>IF(SUM($H143:H143)="","",SUM($H143:H143)*VLOOKUP($F672,DRT,2,FALSE))</f>
        <v>0</v>
      </c>
      <c r="I672" s="185">
        <f>IF(SUM($H143:I143)="","",(SUM($H143:I143)-SUM($H672:H672))*VLOOKUP($F672,DRT,2,FALSE))</f>
        <v>0</v>
      </c>
      <c r="J672" s="185">
        <f>IF(SUM($H143:J143)="","",(SUM($H143:J143)-SUM($H672:I672))*VLOOKUP($F672,DRT,2,FALSE))</f>
        <v>0</v>
      </c>
      <c r="K672" s="186">
        <f>IF(SUM($H143:K143)="","",(SUM($H143:K143)-SUM($H672:J672))*VLOOKUP($F672,DRT,2,FALSE))</f>
        <v>0</v>
      </c>
      <c r="L672" s="215">
        <f>IF(SUM($H143:L143)="","",(SUM($H143:L143)-SUM($H672:K672))*VLOOKUP($F672,DRT,4,FALSE))</f>
        <v>0</v>
      </c>
      <c r="M672" s="216">
        <f>IF(SUM($H143:M143)="","",(SUM($H143:M143)-SUM($H672:L672))*VLOOKUP($F672,DRT,4,FALSE))</f>
        <v>0</v>
      </c>
      <c r="N672" s="185">
        <f>IF(SUM($H143:N143)="","",(SUM($H143:N143)-SUM($H672:M672))*VLOOKUP($F672,DRT,4,FALSE))</f>
        <v>0</v>
      </c>
      <c r="O672" s="185">
        <f>IF(SUM($H143:O143)="","",(SUM($H143:O143)-SUM($H672:N672))*VLOOKUP($F672,DRT,4,FALSE))</f>
        <v>0</v>
      </c>
      <c r="P672" s="185">
        <f>IF(SUM($H143:P143)="","",(SUM($H143:P143)-SUM($H672:O672))*VLOOKUP($F672,DRT,4,FALSE))</f>
        <v>0</v>
      </c>
      <c r="Q672" s="185">
        <f>IF(SUM($H143:Q143)="","",(SUM($H143:Q143)-SUM($H672:P672))*VLOOKUP($F672,DRT,4,FALSE))</f>
        <v>0</v>
      </c>
      <c r="R672" s="185">
        <f>IF(SUM($H143:R143)="","",(SUM($H143:R143)-SUM($H672:Q672))*VLOOKUP($F672,DRT,4,FALSE))</f>
        <v>0</v>
      </c>
      <c r="S672" s="185">
        <f>IF(SUM($H143:S143)="","",(SUM($H143:S143)-SUM($H672:R672))*VLOOKUP($F672,DRT,4,FALSE))</f>
        <v>0</v>
      </c>
      <c r="T672" s="185">
        <f>IF(SUM($H143:T143)="","",(SUM($H143:T143)-SUM($H672:S672))*VLOOKUP($F672,DRT,4,FALSE))</f>
        <v>0</v>
      </c>
      <c r="U672" s="185">
        <f>IF(SUM($H143:U143)="","",(SUM($H143:U143)-SUM($H672:T672))*VLOOKUP($F672,DRT,4,FALSE))</f>
        <v>0</v>
      </c>
      <c r="V672" s="186">
        <f>IF(SUM($H143:V143)="","",(SUM($H143:V143)-SUM($H672:U672))*VLOOKUP($F672,DRT,4,FALSE))</f>
        <v>0</v>
      </c>
      <c r="W672" s="133">
        <f>G672-SUM(H672:V672)</f>
        <v>0</v>
      </c>
    </row>
    <row r="673" spans="1:23" outlineLevel="1" x14ac:dyDescent="0.2">
      <c r="A673" s="361"/>
      <c r="B673" s="35"/>
      <c r="C673" s="72"/>
      <c r="D673" s="72"/>
      <c r="E673" s="34"/>
      <c r="F673" s="190" t="s">
        <v>77</v>
      </c>
      <c r="G673" s="191">
        <f t="shared" si="239"/>
        <v>0</v>
      </c>
      <c r="H673" s="182">
        <f>IF(SUM($H144:H144)="","",SUM($H144:H144)*VLOOKUP($F673,DRT,2,FALSE))</f>
        <v>0</v>
      </c>
      <c r="I673" s="185">
        <f>IF(SUM($H144:I144)="","",(SUM($H144:I144)-SUM($H673:H673))*VLOOKUP($F673,DRT,2,FALSE))</f>
        <v>0</v>
      </c>
      <c r="J673" s="185">
        <f>IF(SUM($H144:J144)="","",(SUM($H144:J144)-SUM($H673:I673))*VLOOKUP($F673,DRT,2,FALSE))</f>
        <v>0</v>
      </c>
      <c r="K673" s="186">
        <f>IF(SUM($H144:K144)="","",(SUM($H144:K144)-SUM($H673:J673))*VLOOKUP($F673,DRT,2,FALSE))</f>
        <v>0</v>
      </c>
      <c r="L673" s="215">
        <f>IF(SUM($H144:L144)="","",(SUM($H144:L144)-SUM($H673:K673))*VLOOKUP($F673,DRT,4,FALSE))</f>
        <v>0</v>
      </c>
      <c r="M673" s="216">
        <f>IF(SUM($H144:M144)="","",(SUM($H144:M144)-SUM($H673:L673))*VLOOKUP($F673,DRT,4,FALSE))</f>
        <v>0</v>
      </c>
      <c r="N673" s="185">
        <f>IF(SUM($H144:N144)="","",(SUM($H144:N144)-SUM($H673:M673))*VLOOKUP($F673,DRT,4,FALSE))</f>
        <v>0</v>
      </c>
      <c r="O673" s="185">
        <f>IF(SUM($H144:O144)="","",(SUM($H144:O144)-SUM($H673:N673))*VLOOKUP($F673,DRT,4,FALSE))</f>
        <v>0</v>
      </c>
      <c r="P673" s="185">
        <f>IF(SUM($H144:P144)="","",(SUM($H144:P144)-SUM($H673:O673))*VLOOKUP($F673,DRT,4,FALSE))</f>
        <v>0</v>
      </c>
      <c r="Q673" s="185">
        <f>IF(SUM($H144:Q144)="","",(SUM($H144:Q144)-SUM($H673:P673))*VLOOKUP($F673,DRT,4,FALSE))</f>
        <v>0</v>
      </c>
      <c r="R673" s="185">
        <f>IF(SUM($H144:R144)="","",(SUM($H144:R144)-SUM($H673:Q673))*VLOOKUP($F673,DRT,4,FALSE))</f>
        <v>0</v>
      </c>
      <c r="S673" s="185">
        <f>IF(SUM($H144:S144)="","",(SUM($H144:S144)-SUM($H673:R673))*VLOOKUP($F673,DRT,4,FALSE))</f>
        <v>0</v>
      </c>
      <c r="T673" s="185">
        <f>IF(SUM($H144:T144)="","",(SUM($H144:T144)-SUM($H673:S673))*VLOOKUP($F673,DRT,4,FALSE))</f>
        <v>0</v>
      </c>
      <c r="U673" s="185">
        <f>IF(SUM($H144:U144)="","",(SUM($H144:U144)-SUM($H673:T673))*VLOOKUP($F673,DRT,4,FALSE))</f>
        <v>0</v>
      </c>
      <c r="V673" s="186">
        <f>IF(SUM($H144:V144)="","",(SUM($H144:V144)-SUM($H673:U673))*VLOOKUP($F673,DRT,4,FALSE))</f>
        <v>0</v>
      </c>
      <c r="W673" s="133">
        <f>G673-SUM(H673:V673)</f>
        <v>0</v>
      </c>
    </row>
    <row r="674" spans="1:23" outlineLevel="1" x14ac:dyDescent="0.2">
      <c r="A674" s="361"/>
      <c r="B674" s="35"/>
      <c r="C674" s="72"/>
      <c r="D674" s="72"/>
      <c r="E674" s="34"/>
      <c r="F674" s="190" t="s">
        <v>78</v>
      </c>
      <c r="G674" s="191">
        <f t="shared" si="239"/>
        <v>0</v>
      </c>
      <c r="H674" s="182">
        <f>IF(SUM($H145:H145)="","",SUM($H145:H145)*VLOOKUP($F674,DRT,2,FALSE))</f>
        <v>0</v>
      </c>
      <c r="I674" s="185">
        <f>IF(SUM($H145:I145)="","",(SUM($H145:I145)-SUM($H674:H674))*VLOOKUP($F674,DRT,2,FALSE))</f>
        <v>0</v>
      </c>
      <c r="J674" s="185">
        <f>IF(SUM($H145:J145)="","",(SUM($H145:J145)-SUM($H674:I674))*VLOOKUP($F674,DRT,2,FALSE))</f>
        <v>0</v>
      </c>
      <c r="K674" s="186">
        <f>IF(SUM($H145:K145)="","",(SUM($H145:K145)-SUM($H674:J674))*VLOOKUP($F674,DRT,2,FALSE))</f>
        <v>0</v>
      </c>
      <c r="L674" s="215">
        <f>IF(SUM($H145:L145)="","",(SUM($H145:L145)-SUM($H674:K674))*VLOOKUP($F674,DRT,4,FALSE))</f>
        <v>0</v>
      </c>
      <c r="M674" s="216">
        <f>IF(SUM($H145:M145)="","",(SUM($H145:M145)-SUM($H674:L674))*VLOOKUP($F674,DRT,4,FALSE))</f>
        <v>0</v>
      </c>
      <c r="N674" s="185">
        <f>IF(SUM($H145:N145)="","",(SUM($H145:N145)-SUM($H674:M674))*VLOOKUP($F674,DRT,4,FALSE))</f>
        <v>0</v>
      </c>
      <c r="O674" s="185">
        <f>IF(SUM($H145:O145)="","",(SUM($H145:O145)-SUM($H674:N674))*VLOOKUP($F674,DRT,4,FALSE))</f>
        <v>0</v>
      </c>
      <c r="P674" s="185">
        <f>IF(SUM($H145:P145)="","",(SUM($H145:P145)-SUM($H674:O674))*VLOOKUP($F674,DRT,4,FALSE))</f>
        <v>0</v>
      </c>
      <c r="Q674" s="185">
        <f>IF(SUM($H145:Q145)="","",(SUM($H145:Q145)-SUM($H674:P674))*VLOOKUP($F674,DRT,4,FALSE))</f>
        <v>0</v>
      </c>
      <c r="R674" s="185">
        <f>IF(SUM($H145:R145)="","",(SUM($H145:R145)-SUM($H674:Q674))*VLOOKUP($F674,DRT,4,FALSE))</f>
        <v>0</v>
      </c>
      <c r="S674" s="185">
        <f>IF(SUM($H145:S145)="","",(SUM($H145:S145)-SUM($H674:R674))*VLOOKUP($F674,DRT,4,FALSE))</f>
        <v>0</v>
      </c>
      <c r="T674" s="185">
        <f>IF(SUM($H145:T145)="","",(SUM($H145:T145)-SUM($H674:S674))*VLOOKUP($F674,DRT,4,FALSE))</f>
        <v>0</v>
      </c>
      <c r="U674" s="185">
        <f>IF(SUM($H145:U145)="","",(SUM($H145:U145)-SUM($H674:T674))*VLOOKUP($F674,DRT,4,FALSE))</f>
        <v>0</v>
      </c>
      <c r="V674" s="186">
        <f>IF(SUM($H145:V145)="","",(SUM($H145:V145)-SUM($H674:U674))*VLOOKUP($F674,DRT,4,FALSE))</f>
        <v>0</v>
      </c>
      <c r="W674" s="133">
        <f>G674-SUM(H674:V674)</f>
        <v>0</v>
      </c>
    </row>
    <row r="675" spans="1:23" outlineLevel="1" x14ac:dyDescent="0.2">
      <c r="A675" s="361"/>
      <c r="B675" s="35"/>
      <c r="C675" s="34"/>
      <c r="D675" s="34"/>
      <c r="E675" s="34"/>
      <c r="F675" s="190" t="s">
        <v>79</v>
      </c>
      <c r="G675" s="191">
        <f t="shared" si="239"/>
        <v>0</v>
      </c>
      <c r="H675" s="182">
        <f>IF(SUM($H146:H146)="","",SUM($H146:H146)*VLOOKUP($F675,DRT,2,FALSE))</f>
        <v>0</v>
      </c>
      <c r="I675" s="185">
        <f>IF(SUM($H146:I146)="","",(SUM($H146:I146)-SUM($H675:H675))*VLOOKUP($F675,DRT,2,FALSE))</f>
        <v>0</v>
      </c>
      <c r="J675" s="185">
        <f>IF(SUM($H146:J146)="","",(SUM($H146:J146)-SUM($H675:I675))*VLOOKUP($F675,DRT,2,FALSE))</f>
        <v>0</v>
      </c>
      <c r="K675" s="186">
        <f>IF(SUM($H146:K146)="","",(SUM($H146:K146)-SUM($H675:J675))*VLOOKUP($F675,DRT,2,FALSE))</f>
        <v>0</v>
      </c>
      <c r="L675" s="215">
        <f>IF(SUM($H146:L146)="","",(SUM($H146:L146)-SUM($H675:K675))*VLOOKUP($F675,DRT,4,FALSE))</f>
        <v>0</v>
      </c>
      <c r="M675" s="216">
        <f>IF(SUM($H146:M146)="","",(SUM($H146:M146)-SUM($H675:L675))*VLOOKUP($F675,DRT,4,FALSE))</f>
        <v>0</v>
      </c>
      <c r="N675" s="185">
        <f>IF(SUM($H146:N146)="","",(SUM($H146:N146)-SUM($H675:M675))*VLOOKUP($F675,DRT,4,FALSE))</f>
        <v>0</v>
      </c>
      <c r="O675" s="185">
        <f>IF(SUM($H146:O146)="","",(SUM($H146:O146)-SUM($H675:N675))*VLOOKUP($F675,DRT,4,FALSE))</f>
        <v>0</v>
      </c>
      <c r="P675" s="185">
        <f>IF(SUM($H146:P146)="","",(SUM($H146:P146)-SUM($H675:O675))*VLOOKUP($F675,DRT,4,FALSE))</f>
        <v>0</v>
      </c>
      <c r="Q675" s="185">
        <f>IF(SUM($H146:Q146)="","",(SUM($H146:Q146)-SUM($H675:P675))*VLOOKUP($F675,DRT,4,FALSE))</f>
        <v>0</v>
      </c>
      <c r="R675" s="185">
        <f>IF(SUM($H146:R146)="","",(SUM($H146:R146)-SUM($H675:Q675))*VLOOKUP($F675,DRT,4,FALSE))</f>
        <v>0</v>
      </c>
      <c r="S675" s="185">
        <f>IF(SUM($H146:S146)="","",(SUM($H146:S146)-SUM($H675:R675))*VLOOKUP($F675,DRT,4,FALSE))</f>
        <v>0</v>
      </c>
      <c r="T675" s="185">
        <f>IF(SUM($H146:T146)="","",(SUM($H146:T146)-SUM($H675:S675))*VLOOKUP($F675,DRT,4,FALSE))</f>
        <v>0</v>
      </c>
      <c r="U675" s="185">
        <f>IF(SUM($H146:U146)="","",(SUM($H146:U146)-SUM($H675:T675))*VLOOKUP($F675,DRT,4,FALSE))</f>
        <v>0</v>
      </c>
      <c r="V675" s="186">
        <f>IF(SUM($H146:V146)="","",(SUM($H146:V146)-SUM($H675:U675))*VLOOKUP($F675,DRT,4,FALSE))</f>
        <v>0</v>
      </c>
      <c r="W675" s="133">
        <f>G675-SUM(H675:V675)</f>
        <v>0</v>
      </c>
    </row>
    <row r="676" spans="1:23" outlineLevel="1" x14ac:dyDescent="0.2">
      <c r="A676" s="361"/>
      <c r="B676" s="35"/>
      <c r="C676" s="34"/>
      <c r="D676" s="34"/>
      <c r="E676" s="34"/>
      <c r="F676" s="180" t="s">
        <v>80</v>
      </c>
      <c r="G676" s="191">
        <f t="shared" si="239"/>
        <v>0</v>
      </c>
      <c r="H676" s="182">
        <f>IF(SUM($H147:H147)="","",SUM($H147:H147)*VLOOKUP($F676,DRT,2,FALSE))</f>
        <v>0</v>
      </c>
      <c r="I676" s="185">
        <f>IF(SUM($H147:I147)="","",(SUM($H147:I147)-SUM($H676:H676))*VLOOKUP($F676,DRT,2,FALSE))</f>
        <v>0</v>
      </c>
      <c r="J676" s="185">
        <f>IF(SUM($H147:J147)="","",(SUM($H147:J147)-SUM($H676:I676))*VLOOKUP($F676,DRT,2,FALSE))</f>
        <v>0</v>
      </c>
      <c r="K676" s="186">
        <f>IF(SUM($H147:K147)="","",(SUM($H147:K147)-SUM($H676:J676))*VLOOKUP($F676,DRT,2,FALSE))</f>
        <v>0</v>
      </c>
      <c r="L676" s="215">
        <f>IF(SUM($H147:L147)="","",(SUM($H147:L147)-SUM($H676:K676))*VLOOKUP($F676,DRT,4,FALSE))</f>
        <v>0</v>
      </c>
      <c r="M676" s="216">
        <f>IF(SUM($H147:M147)="","",(SUM($H147:M147)-SUM($H676:L676))*VLOOKUP($F676,DRT,4,FALSE))</f>
        <v>0</v>
      </c>
      <c r="N676" s="185">
        <f>IF(SUM($H147:N147)="","",(SUM($H147:N147)-SUM($H676:M676))*VLOOKUP($F676,DRT,4,FALSE))</f>
        <v>0</v>
      </c>
      <c r="O676" s="185">
        <f>IF(SUM($H147:O147)="","",(SUM($H147:O147)-SUM($H676:N676))*VLOOKUP($F676,DRT,4,FALSE))</f>
        <v>0</v>
      </c>
      <c r="P676" s="185">
        <f>IF(SUM($H147:P147)="","",(SUM($H147:P147)-SUM($H676:O676))*VLOOKUP($F676,DRT,4,FALSE))</f>
        <v>0</v>
      </c>
      <c r="Q676" s="185">
        <f>IF(SUM($H147:Q147)="","",(SUM($H147:Q147)-SUM($H676:P676))*VLOOKUP($F676,DRT,4,FALSE))</f>
        <v>0</v>
      </c>
      <c r="R676" s="185">
        <f>IF(SUM($H147:R147)="","",(SUM($H147:R147)-SUM($H676:Q676))*VLOOKUP($F676,DRT,4,FALSE))</f>
        <v>0</v>
      </c>
      <c r="S676" s="185">
        <f>IF(SUM($H147:S147)="","",(SUM($H147:S147)-SUM($H676:R676))*VLOOKUP($F676,DRT,4,FALSE))</f>
        <v>0</v>
      </c>
      <c r="T676" s="185">
        <f>IF(SUM($H147:T147)="","",(SUM($H147:T147)-SUM($H676:S676))*VLOOKUP($F676,DRT,4,FALSE))</f>
        <v>0</v>
      </c>
      <c r="U676" s="185">
        <f>IF(SUM($H147:U147)="","",(SUM($H147:U147)-SUM($H676:T676))*VLOOKUP($F676,DRT,4,FALSE))</f>
        <v>0</v>
      </c>
      <c r="V676" s="186">
        <f>IF(SUM($H147:V147)="","",(SUM($H147:V147)-SUM($H676:U676))*VLOOKUP($F676,DRT,4,FALSE))</f>
        <v>0</v>
      </c>
      <c r="W676" s="133">
        <f>G676-SUM(H676:V676)</f>
        <v>0</v>
      </c>
    </row>
    <row r="677" spans="1:23" outlineLevel="1" x14ac:dyDescent="0.2">
      <c r="A677" s="361"/>
      <c r="B677" s="35"/>
      <c r="C677" s="34"/>
      <c r="D677" s="34"/>
      <c r="E677" s="34"/>
      <c r="F677" s="180" t="s">
        <v>420</v>
      </c>
      <c r="G677" s="191">
        <f t="shared" si="239"/>
        <v>0</v>
      </c>
      <c r="H677" s="182">
        <f>IF(SUM($H148:H148)="","",SUM($H148:H148)*VLOOKUP($F677,DRT,2,FALSE))</f>
        <v>0</v>
      </c>
      <c r="I677" s="185">
        <f>IF(SUM($H148:I148)="","",(SUM($H148:I148)-SUM($H677:H677))*VLOOKUP($F677,DRT,2,FALSE))</f>
        <v>0</v>
      </c>
      <c r="J677" s="185">
        <f>IF(SUM($H148:J148)="","",(SUM($H148:J148)-SUM($H677:I677))*VLOOKUP($F677,DRT,2,FALSE))</f>
        <v>0</v>
      </c>
      <c r="K677" s="186">
        <f>IF(SUM($H148:K148)="","",(SUM($H148:K148)-SUM($H677:J677))*VLOOKUP($F677,DRT,2,FALSE))</f>
        <v>0</v>
      </c>
      <c r="L677" s="215">
        <f>IF(SUM($H148:L148)="","",(SUM($H148:L148)-SUM($H677:K677))*VLOOKUP($F677,DRT,4,FALSE))</f>
        <v>0</v>
      </c>
      <c r="M677" s="216">
        <f>IF(SUM($H148:M148)="","",(SUM($H148:M148)-SUM($H677:L677))*VLOOKUP($F677,DRT,4,FALSE))</f>
        <v>0</v>
      </c>
      <c r="N677" s="185">
        <f>IF(SUM($H148:N148)="","",(SUM($H148:N148)-SUM($H677:M677))*VLOOKUP($F677,DRT,4,FALSE))</f>
        <v>0</v>
      </c>
      <c r="O677" s="185">
        <f>IF(SUM($H148:O148)="","",(SUM($H148:O148)-SUM($H677:N677))*VLOOKUP($F677,DRT,4,FALSE))</f>
        <v>0</v>
      </c>
      <c r="P677" s="185">
        <f>IF(SUM($H148:P148)="","",(SUM($H148:P148)-SUM($H677:O677))*VLOOKUP($F677,DRT,4,FALSE))</f>
        <v>0</v>
      </c>
      <c r="Q677" s="185">
        <f>IF(SUM($H148:Q148)="","",(SUM($H148:Q148)-SUM($H677:P677))*VLOOKUP($F677,DRT,4,FALSE))</f>
        <v>0</v>
      </c>
      <c r="R677" s="185">
        <f>IF(SUM($H148:R148)="","",(SUM($H148:R148)-SUM($H677:Q677))*VLOOKUP($F677,DRT,4,FALSE))</f>
        <v>0</v>
      </c>
      <c r="S677" s="185">
        <f>IF(SUM($H148:S148)="","",(SUM($H148:S148)-SUM($H677:R677))*VLOOKUP($F677,DRT,4,FALSE))</f>
        <v>0</v>
      </c>
      <c r="T677" s="185">
        <f>IF(SUM($H148:T148)="","",(SUM($H148:T148)-SUM($H677:S677))*VLOOKUP($F677,DRT,4,FALSE))</f>
        <v>0</v>
      </c>
      <c r="U677" s="185">
        <f>IF(SUM($H148:U148)="","",(SUM($H148:U148)-SUM($H677:T677))*VLOOKUP($F677,DRT,4,FALSE))</f>
        <v>0</v>
      </c>
      <c r="V677" s="186">
        <f>IF(SUM($H148:V148)="","",(SUM($H148:V148)-SUM($H677:U677))*VLOOKUP($F677,DRT,4,FALSE))</f>
        <v>0</v>
      </c>
      <c r="W677" s="133">
        <f t="shared" ref="W677" si="240">G677-SUM(H677:V677)</f>
        <v>0</v>
      </c>
    </row>
    <row r="678" spans="1:23" s="370" customFormat="1" x14ac:dyDescent="0.2">
      <c r="A678" s="524"/>
      <c r="B678" s="514"/>
      <c r="C678" s="515"/>
      <c r="D678" s="515"/>
      <c r="E678" s="515" t="s">
        <v>81</v>
      </c>
      <c r="F678" s="516"/>
      <c r="G678" s="517">
        <f t="shared" ref="G678:W678" si="241">SUBTOTAL(9,G679:G684)</f>
        <v>0</v>
      </c>
      <c r="H678" s="518">
        <f t="shared" si="241"/>
        <v>0</v>
      </c>
      <c r="I678" s="518">
        <f t="shared" si="241"/>
        <v>0</v>
      </c>
      <c r="J678" s="518">
        <f t="shared" si="241"/>
        <v>0</v>
      </c>
      <c r="K678" s="519">
        <f t="shared" si="241"/>
        <v>0</v>
      </c>
      <c r="L678" s="44">
        <f t="shared" si="241"/>
        <v>0</v>
      </c>
      <c r="M678" s="45">
        <f t="shared" si="241"/>
        <v>0</v>
      </c>
      <c r="N678" s="45">
        <f t="shared" si="241"/>
        <v>0</v>
      </c>
      <c r="O678" s="45">
        <f t="shared" si="241"/>
        <v>0</v>
      </c>
      <c r="P678" s="45">
        <f t="shared" si="241"/>
        <v>0</v>
      </c>
      <c r="Q678" s="45">
        <f t="shared" si="241"/>
        <v>0</v>
      </c>
      <c r="R678" s="45">
        <f t="shared" si="241"/>
        <v>0</v>
      </c>
      <c r="S678" s="45">
        <f t="shared" si="241"/>
        <v>0</v>
      </c>
      <c r="T678" s="45">
        <f t="shared" si="241"/>
        <v>0</v>
      </c>
      <c r="U678" s="45">
        <f t="shared" si="241"/>
        <v>0</v>
      </c>
      <c r="V678" s="519">
        <f t="shared" si="241"/>
        <v>0</v>
      </c>
      <c r="W678" s="519">
        <f t="shared" si="241"/>
        <v>0</v>
      </c>
    </row>
    <row r="679" spans="1:23" s="370" customFormat="1" outlineLevel="1" x14ac:dyDescent="0.2">
      <c r="A679" s="524"/>
      <c r="B679" s="514"/>
      <c r="C679" s="515"/>
      <c r="D679" s="515"/>
      <c r="E679" s="515"/>
      <c r="F679" s="525" t="s">
        <v>82</v>
      </c>
      <c r="G679" s="191">
        <f t="shared" ref="G679:G684" si="242">G150</f>
        <v>0</v>
      </c>
      <c r="H679" s="526">
        <f t="shared" ref="H679:K684" si="243">IF(H150="",0,H150*VLOOKUP($F679,DRT,3,FALSE))</f>
        <v>0</v>
      </c>
      <c r="I679" s="527">
        <f t="shared" si="243"/>
        <v>0</v>
      </c>
      <c r="J679" s="527">
        <f t="shared" si="243"/>
        <v>0</v>
      </c>
      <c r="K679" s="528">
        <f t="shared" si="243"/>
        <v>0</v>
      </c>
      <c r="L679" s="213">
        <f>(SUM($H150:$L150)-SUM($H679:K679))*VLOOKUP($F679,DRT,4,FALSE)</f>
        <v>0</v>
      </c>
      <c r="M679" s="187">
        <f>(SUM($H150:$L150)-SUM($H679:L679))*VLOOKUP($F679,DRT,4,FALSE)</f>
        <v>0</v>
      </c>
      <c r="N679" s="187">
        <f>(SUM($H150:$L150)-SUM($H679:M679))*VLOOKUP($F679,DRT,4,FALSE)</f>
        <v>0</v>
      </c>
      <c r="O679" s="187">
        <f>(SUM($H150:$L150)-SUM($H679:N679))*VLOOKUP($F679,DRT,4,FALSE)</f>
        <v>0</v>
      </c>
      <c r="P679" s="187">
        <f>(SUM($H150:$L150)-SUM($H679:O679))*VLOOKUP($F679,DRT,4,FALSE)</f>
        <v>0</v>
      </c>
      <c r="Q679" s="187">
        <f>(SUM($H150:$L150)-SUM($H679:P679))*VLOOKUP($F679,DRT,4,FALSE)</f>
        <v>0</v>
      </c>
      <c r="R679" s="187">
        <f>(SUM($H150:$L150)-SUM($H679:Q679))*VLOOKUP($F679,DRT,4,FALSE)</f>
        <v>0</v>
      </c>
      <c r="S679" s="187">
        <f>(SUM($H150:$L150)-SUM($H679:R679))*VLOOKUP($F679,DRT,4,FALSE)</f>
        <v>0</v>
      </c>
      <c r="T679" s="187">
        <f>(SUM($H150:$L150)-SUM($H679:S679))*VLOOKUP($F679,DRT,4,FALSE)</f>
        <v>0</v>
      </c>
      <c r="U679" s="187">
        <f>(SUM($H150:$L150)-SUM($H679:T679))*VLOOKUP($F679,DRT,4,FALSE)</f>
        <v>0</v>
      </c>
      <c r="V679" s="214">
        <f>(SUM($H150:$L150)-SUM($H679:U679))*VLOOKUP($F679,DRT,4,FALSE)</f>
        <v>0</v>
      </c>
      <c r="W679" s="54">
        <f t="shared" ref="W679:W684" si="244">G679-SUM(H679:V679)</f>
        <v>0</v>
      </c>
    </row>
    <row r="680" spans="1:23" s="370" customFormat="1" outlineLevel="1" x14ac:dyDescent="0.2">
      <c r="A680" s="524"/>
      <c r="B680" s="514"/>
      <c r="C680" s="515"/>
      <c r="D680" s="515"/>
      <c r="E680" s="515"/>
      <c r="F680" s="525" t="s">
        <v>83</v>
      </c>
      <c r="G680" s="191">
        <f t="shared" si="242"/>
        <v>0</v>
      </c>
      <c r="H680" s="526">
        <f t="shared" si="243"/>
        <v>0</v>
      </c>
      <c r="I680" s="527">
        <f t="shared" si="243"/>
        <v>0</v>
      </c>
      <c r="J680" s="527">
        <f t="shared" si="243"/>
        <v>0</v>
      </c>
      <c r="K680" s="528">
        <f t="shared" si="243"/>
        <v>0</v>
      </c>
      <c r="L680" s="529">
        <f>IF(L151="",0,L151*VLOOKUP($F680,DRT,4,FALSE))</f>
        <v>0</v>
      </c>
      <c r="M680" s="187">
        <f>(SUM($H151:$K151,M151)-SUM($H680:$K680))*VLOOKUP($F680,DRT,4,FALSE)</f>
        <v>0</v>
      </c>
      <c r="N680" s="187">
        <f>($L151-$L680)*VLOOKUP($F680,DRT,4,FALSE)</f>
        <v>0</v>
      </c>
      <c r="O680" s="187">
        <f>(SUM($H151:$K151,M151)-SUM($H680:$K680)-$M680)*VLOOKUP($F680,DRT,4,FALSE)</f>
        <v>0</v>
      </c>
      <c r="P680" s="187">
        <f>($L151-$L680-$N680)*VLOOKUP($F680,DRT,4,FALSE)</f>
        <v>0</v>
      </c>
      <c r="Q680" s="187">
        <f>(SUM($H151:$K151,M151)-SUM($H680:$K680)-$M680-$O680)*VLOOKUP($F680,DRT,4,FALSE)</f>
        <v>0</v>
      </c>
      <c r="R680" s="187">
        <f>($L151-$L680-$N680-$P680)*VLOOKUP($F680,DRT,4,FALSE)</f>
        <v>0</v>
      </c>
      <c r="S680" s="187">
        <f>(SUM($H151:$K151,M151)-SUM($H680:$K680)-$M680-$O680-$Q680)*VLOOKUP($F680,DRT,4,FALSE)</f>
        <v>0</v>
      </c>
      <c r="T680" s="187">
        <f>($L151-$L680-$N680-$P680-$R680)*VLOOKUP($F680,DRT,4,FALSE)</f>
        <v>0</v>
      </c>
      <c r="U680" s="187">
        <f>(SUM($H151:$K151,M151)-SUM($H680:$K680)-$M680-$O680-$Q680-$S680)*VLOOKUP($F680,DRT,4,FALSE)</f>
        <v>0</v>
      </c>
      <c r="V680" s="214">
        <f>($L151-$L680-$N680-$P680-$R680-$T680)*VLOOKUP($F680,DRT,4,FALSE)</f>
        <v>0</v>
      </c>
      <c r="W680" s="54">
        <f t="shared" si="244"/>
        <v>0</v>
      </c>
    </row>
    <row r="681" spans="1:23" s="370" customFormat="1" outlineLevel="1" x14ac:dyDescent="0.2">
      <c r="A681" s="524"/>
      <c r="B681" s="514"/>
      <c r="C681" s="515"/>
      <c r="D681" s="515"/>
      <c r="E681" s="515"/>
      <c r="F681" s="525" t="s">
        <v>84</v>
      </c>
      <c r="G681" s="191">
        <f t="shared" si="242"/>
        <v>0</v>
      </c>
      <c r="H681" s="526">
        <f t="shared" si="243"/>
        <v>0</v>
      </c>
      <c r="I681" s="527">
        <f t="shared" si="243"/>
        <v>0</v>
      </c>
      <c r="J681" s="527">
        <f t="shared" si="243"/>
        <v>0</v>
      </c>
      <c r="K681" s="528">
        <f t="shared" si="243"/>
        <v>0</v>
      </c>
      <c r="L681" s="529">
        <f>IF(L152="",0,L152*VLOOKUP($F681,DRT,4,FALSE))</f>
        <v>0</v>
      </c>
      <c r="M681" s="187">
        <f>IF(M152="",0,M152*VLOOKUP($F681,DRT,4,FALSE))</f>
        <v>0</v>
      </c>
      <c r="N681" s="187">
        <f>(SUM($H152:$K152,N152)-SUM($H681:$K681))*VLOOKUP($F681,DRT,4,FALSE)</f>
        <v>0</v>
      </c>
      <c r="O681" s="187">
        <f>($L152+$O152-$L681)*VLOOKUP($F681,DRT,4,FALSE)</f>
        <v>0</v>
      </c>
      <c r="P681" s="187">
        <f>($M152-$M681)*VLOOKUP($F681,DRT,4,FALSE)</f>
        <v>0</v>
      </c>
      <c r="Q681" s="187">
        <f>(SUM($H152:$K152,N152)-SUM($H681:$K681)-N681)*VLOOKUP($F681,DRT,4,FALSE)</f>
        <v>0</v>
      </c>
      <c r="R681" s="187">
        <f>($L152+$O152-$L681-$O681)*VLOOKUP($F681,DRT,4,FALSE)</f>
        <v>0</v>
      </c>
      <c r="S681" s="187">
        <f>($M152-$M681-$P681)*VLOOKUP($F681,DRT,4,FALSE)</f>
        <v>0</v>
      </c>
      <c r="T681" s="187">
        <f>(SUM($H152:$K152,N152)-SUM($H681:$K681)-$N681-$Q681)*VLOOKUP($F681,DRT,4,FALSE)</f>
        <v>0</v>
      </c>
      <c r="U681" s="187">
        <f>($L152+O152-$L681-$O681-$R681)*VLOOKUP($F681,DRT,4,FALSE)</f>
        <v>0</v>
      </c>
      <c r="V681" s="214">
        <f>($M152-$M681-$P681-$S681)*VLOOKUP($F681,DRT,4,FALSE)</f>
        <v>0</v>
      </c>
      <c r="W681" s="54">
        <f t="shared" si="244"/>
        <v>0</v>
      </c>
    </row>
    <row r="682" spans="1:23" s="370" customFormat="1" outlineLevel="1" x14ac:dyDescent="0.2">
      <c r="A682" s="524"/>
      <c r="B682" s="514"/>
      <c r="C682" s="515"/>
      <c r="D682" s="515"/>
      <c r="E682" s="515"/>
      <c r="F682" s="525" t="s">
        <v>85</v>
      </c>
      <c r="G682" s="191">
        <f t="shared" si="242"/>
        <v>0</v>
      </c>
      <c r="H682" s="526">
        <f t="shared" si="243"/>
        <v>0</v>
      </c>
      <c r="I682" s="527">
        <f t="shared" si="243"/>
        <v>0</v>
      </c>
      <c r="J682" s="527">
        <f t="shared" si="243"/>
        <v>0</v>
      </c>
      <c r="K682" s="528">
        <f t="shared" si="243"/>
        <v>0</v>
      </c>
      <c r="L682" s="529">
        <f>IF(L153="",0,L153*VLOOKUP($F682,DRT,4,FALSE))</f>
        <v>0</v>
      </c>
      <c r="M682" s="187">
        <f>IF(M153="",0,M153*VLOOKUP($F682,DRT,4,FALSE))</f>
        <v>0</v>
      </c>
      <c r="N682" s="187">
        <f t="shared" ref="N682:P684" si="245">IF(N153="",0,N153*VLOOKUP($F682,DRT,4,FALSE))</f>
        <v>0</v>
      </c>
      <c r="O682" s="187">
        <f t="shared" si="245"/>
        <v>0</v>
      </c>
      <c r="P682" s="187">
        <f t="shared" si="245"/>
        <v>0</v>
      </c>
      <c r="Q682" s="187">
        <f>(SUM($H153:$K153,Q153)-SUM($H682:$K682))*VLOOKUP($F682,DRT,4,FALSE)</f>
        <v>0</v>
      </c>
      <c r="R682" s="187">
        <f>($L153+R153-$L682)*VLOOKUP($F682,DRT,4,FALSE)</f>
        <v>0</v>
      </c>
      <c r="S682" s="187">
        <f>($M153+S153-$M682)*VLOOKUP($F682,DRT,4,FALSE)</f>
        <v>0</v>
      </c>
      <c r="T682" s="187">
        <f>($N153-$N682)*VLOOKUP($F682,DRT,4,FALSE)</f>
        <v>0</v>
      </c>
      <c r="U682" s="187">
        <f>($O153-$O682)*VLOOKUP($F682,DRT,4,FALSE)</f>
        <v>0</v>
      </c>
      <c r="V682" s="214">
        <f>($P153-$P682)*VLOOKUP($F682,DRT,4,FALSE)</f>
        <v>0</v>
      </c>
      <c r="W682" s="54">
        <f t="shared" si="244"/>
        <v>0</v>
      </c>
    </row>
    <row r="683" spans="1:23" s="370" customFormat="1" outlineLevel="1" x14ac:dyDescent="0.2">
      <c r="A683" s="524"/>
      <c r="B683" s="514"/>
      <c r="C683" s="515"/>
      <c r="D683" s="515"/>
      <c r="E683" s="515"/>
      <c r="F683" s="525" t="s">
        <v>86</v>
      </c>
      <c r="G683" s="191">
        <f t="shared" si="242"/>
        <v>0</v>
      </c>
      <c r="H683" s="526">
        <f t="shared" si="243"/>
        <v>0</v>
      </c>
      <c r="I683" s="527">
        <f t="shared" si="243"/>
        <v>0</v>
      </c>
      <c r="J683" s="527">
        <f t="shared" si="243"/>
        <v>0</v>
      </c>
      <c r="K683" s="528">
        <f t="shared" si="243"/>
        <v>0</v>
      </c>
      <c r="L683" s="529">
        <f>IF(L154="",0,L154*VLOOKUP($F683,DRT,4,FALSE))</f>
        <v>0</v>
      </c>
      <c r="M683" s="187">
        <f>IF(M154="",0,M154*VLOOKUP($F683,DRT,4,FALSE))</f>
        <v>0</v>
      </c>
      <c r="N683" s="187">
        <f t="shared" si="245"/>
        <v>0</v>
      </c>
      <c r="O683" s="187">
        <f t="shared" si="245"/>
        <v>0</v>
      </c>
      <c r="P683" s="187">
        <f t="shared" si="245"/>
        <v>0</v>
      </c>
      <c r="Q683" s="187">
        <f t="shared" ref="Q683:V684" si="246">IF(Q154="",0,Q154*VLOOKUP($F683,DRT,4,FALSE))</f>
        <v>0</v>
      </c>
      <c r="R683" s="187">
        <f t="shared" si="246"/>
        <v>0</v>
      </c>
      <c r="S683" s="187">
        <f t="shared" si="246"/>
        <v>0</v>
      </c>
      <c r="T683" s="187">
        <f t="shared" si="246"/>
        <v>0</v>
      </c>
      <c r="U683" s="187">
        <f t="shared" si="246"/>
        <v>0</v>
      </c>
      <c r="V683" s="214">
        <f t="shared" si="246"/>
        <v>0</v>
      </c>
      <c r="W683" s="54">
        <f t="shared" si="244"/>
        <v>0</v>
      </c>
    </row>
    <row r="684" spans="1:23" s="370" customFormat="1" outlineLevel="1" x14ac:dyDescent="0.2">
      <c r="A684" s="524"/>
      <c r="B684" s="514"/>
      <c r="C684" s="515"/>
      <c r="D684" s="515"/>
      <c r="E684" s="515"/>
      <c r="F684" s="525" t="s">
        <v>87</v>
      </c>
      <c r="G684" s="191">
        <f t="shared" si="242"/>
        <v>0</v>
      </c>
      <c r="H684" s="526">
        <f t="shared" si="243"/>
        <v>0</v>
      </c>
      <c r="I684" s="527">
        <f t="shared" si="243"/>
        <v>0</v>
      </c>
      <c r="J684" s="527">
        <f t="shared" si="243"/>
        <v>0</v>
      </c>
      <c r="K684" s="528">
        <f t="shared" si="243"/>
        <v>0</v>
      </c>
      <c r="L684" s="213">
        <f>IF(L155="",0,L155*VLOOKUP($F684,DRT,4,FALSE))</f>
        <v>0</v>
      </c>
      <c r="M684" s="527">
        <f>IF(M155="",0,M155*VLOOKUP($F684,DRT,4,FALSE))</f>
        <v>0</v>
      </c>
      <c r="N684" s="187">
        <f t="shared" si="245"/>
        <v>0</v>
      </c>
      <c r="O684" s="187">
        <f t="shared" si="245"/>
        <v>0</v>
      </c>
      <c r="P684" s="187">
        <f t="shared" si="245"/>
        <v>0</v>
      </c>
      <c r="Q684" s="187">
        <f t="shared" si="246"/>
        <v>0</v>
      </c>
      <c r="R684" s="187">
        <f t="shared" si="246"/>
        <v>0</v>
      </c>
      <c r="S684" s="187">
        <f t="shared" si="246"/>
        <v>0</v>
      </c>
      <c r="T684" s="187">
        <f t="shared" si="246"/>
        <v>0</v>
      </c>
      <c r="U684" s="187">
        <f t="shared" si="246"/>
        <v>0</v>
      </c>
      <c r="V684" s="214">
        <f t="shared" si="246"/>
        <v>0</v>
      </c>
      <c r="W684" s="54">
        <f t="shared" si="244"/>
        <v>0</v>
      </c>
    </row>
    <row r="685" spans="1:23" s="370" customFormat="1" x14ac:dyDescent="0.2">
      <c r="A685" s="524"/>
      <c r="B685" s="514"/>
      <c r="C685" s="515"/>
      <c r="D685" s="515"/>
      <c r="E685" s="515" t="s">
        <v>88</v>
      </c>
      <c r="F685" s="516"/>
      <c r="G685" s="517">
        <f t="shared" ref="G685:V685" si="247">SUBTOTAL(9,G686:G691)</f>
        <v>0</v>
      </c>
      <c r="H685" s="518">
        <f t="shared" si="247"/>
        <v>0</v>
      </c>
      <c r="I685" s="518">
        <f t="shared" si="247"/>
        <v>0</v>
      </c>
      <c r="J685" s="518">
        <f t="shared" si="247"/>
        <v>0</v>
      </c>
      <c r="K685" s="519">
        <f t="shared" si="247"/>
        <v>0</v>
      </c>
      <c r="L685" s="44">
        <f t="shared" si="247"/>
        <v>0</v>
      </c>
      <c r="M685" s="45">
        <f t="shared" si="247"/>
        <v>0</v>
      </c>
      <c r="N685" s="45">
        <f t="shared" si="247"/>
        <v>0</v>
      </c>
      <c r="O685" s="45">
        <f t="shared" si="247"/>
        <v>0</v>
      </c>
      <c r="P685" s="45">
        <f t="shared" si="247"/>
        <v>0</v>
      </c>
      <c r="Q685" s="45">
        <f t="shared" si="247"/>
        <v>0</v>
      </c>
      <c r="R685" s="45">
        <f t="shared" si="247"/>
        <v>0</v>
      </c>
      <c r="S685" s="45">
        <f t="shared" si="247"/>
        <v>0</v>
      </c>
      <c r="T685" s="45">
        <f t="shared" si="247"/>
        <v>0</v>
      </c>
      <c r="U685" s="45">
        <f t="shared" si="247"/>
        <v>0</v>
      </c>
      <c r="V685" s="519">
        <f t="shared" si="247"/>
        <v>0</v>
      </c>
      <c r="W685" s="519">
        <f>SUBTOTAL(9,W686:W691)</f>
        <v>0</v>
      </c>
    </row>
    <row r="686" spans="1:23" s="370" customFormat="1" outlineLevel="1" x14ac:dyDescent="0.2">
      <c r="A686" s="524"/>
      <c r="B686" s="514"/>
      <c r="C686" s="515"/>
      <c r="D686" s="515"/>
      <c r="E686" s="515"/>
      <c r="F686" s="525" t="s">
        <v>89</v>
      </c>
      <c r="G686" s="191">
        <f t="shared" ref="G686:G691" si="248">G157</f>
        <v>0</v>
      </c>
      <c r="H686" s="526">
        <f t="shared" ref="H686:K691" si="249">IF(H157="",0,H157*VLOOKUP($F686,DRT,3,FALSE))</f>
        <v>0</v>
      </c>
      <c r="I686" s="527">
        <f t="shared" si="249"/>
        <v>0</v>
      </c>
      <c r="J686" s="527">
        <f t="shared" si="249"/>
        <v>0</v>
      </c>
      <c r="K686" s="528">
        <f t="shared" si="249"/>
        <v>0</v>
      </c>
      <c r="L686" s="213">
        <f>(SUM($H157:$L157)-SUM($H686:K686))*VLOOKUP($F686,DRT,4,FALSE)</f>
        <v>0</v>
      </c>
      <c r="M686" s="187">
        <f>(SUM($H157:$L157)-SUM($H686:L686))*VLOOKUP($F686,DRT,4,FALSE)</f>
        <v>0</v>
      </c>
      <c r="N686" s="187">
        <f>(SUM($H157:$L157)-SUM($H686:M686))*VLOOKUP($F686,DRT,4,FALSE)</f>
        <v>0</v>
      </c>
      <c r="O686" s="187">
        <f>(SUM($H157:$L157)-SUM($H686:N686))*VLOOKUP($F686,DRT,4,FALSE)</f>
        <v>0</v>
      </c>
      <c r="P686" s="187">
        <f>(SUM($H157:$L157)-SUM($H686:O686))*VLOOKUP($F686,DRT,4,FALSE)</f>
        <v>0</v>
      </c>
      <c r="Q686" s="187">
        <f>(SUM($H157:$L157)-SUM($H686:P686))*VLOOKUP($F686,DRT,4,FALSE)</f>
        <v>0</v>
      </c>
      <c r="R686" s="187">
        <f>(SUM($H157:$L157)-SUM($H686:Q686))*VLOOKUP($F686,DRT,4,FALSE)</f>
        <v>0</v>
      </c>
      <c r="S686" s="187">
        <f>(SUM($H157:$L157)-SUM($H686:R686))*VLOOKUP($F686,DRT,4,FALSE)</f>
        <v>0</v>
      </c>
      <c r="T686" s="187">
        <f>(SUM($H157:$L157)-SUM($H686:S686))*VLOOKUP($F686,DRT,4,FALSE)</f>
        <v>0</v>
      </c>
      <c r="U686" s="187">
        <f>(SUM($H157:$L157)-SUM($H686:T686))*VLOOKUP($F686,DRT,4,FALSE)</f>
        <v>0</v>
      </c>
      <c r="V686" s="214">
        <f>(SUM($H157:$L157)-SUM($H686:U686))*VLOOKUP($F686,DRT,4,FALSE)</f>
        <v>0</v>
      </c>
      <c r="W686" s="54">
        <f t="shared" ref="W686:W691" si="250">G686-SUM(H686:V686)</f>
        <v>0</v>
      </c>
    </row>
    <row r="687" spans="1:23" s="370" customFormat="1" outlineLevel="1" x14ac:dyDescent="0.2">
      <c r="A687" s="524"/>
      <c r="B687" s="514"/>
      <c r="C687" s="515"/>
      <c r="D687" s="515"/>
      <c r="E687" s="515"/>
      <c r="F687" s="525" t="s">
        <v>90</v>
      </c>
      <c r="G687" s="191">
        <f t="shared" si="248"/>
        <v>0</v>
      </c>
      <c r="H687" s="526">
        <f t="shared" si="249"/>
        <v>0</v>
      </c>
      <c r="I687" s="527">
        <f t="shared" si="249"/>
        <v>0</v>
      </c>
      <c r="J687" s="527">
        <f t="shared" si="249"/>
        <v>0</v>
      </c>
      <c r="K687" s="528">
        <f t="shared" si="249"/>
        <v>0</v>
      </c>
      <c r="L687" s="529">
        <f>IF(L158="",0,L158*VLOOKUP($F687,DRT,4,FALSE))</f>
        <v>0</v>
      </c>
      <c r="M687" s="187">
        <f>(SUM($H158:$K158,M158)-SUM($H687:$K687))*VLOOKUP($F687,DRT,4,FALSE)</f>
        <v>0</v>
      </c>
      <c r="N687" s="187">
        <f>($L158-$L687)*VLOOKUP($F687,DRT,4,FALSE)</f>
        <v>0</v>
      </c>
      <c r="O687" s="187">
        <f>(SUM($H158:$K158,M158)-SUM($H687:$K687)-$M687)*VLOOKUP($F687,DRT,4,FALSE)</f>
        <v>0</v>
      </c>
      <c r="P687" s="187">
        <f>($L158-$L687-$N687)*VLOOKUP($F687,DRT,4,FALSE)</f>
        <v>0</v>
      </c>
      <c r="Q687" s="187">
        <f>(SUM($H158:$K158,M158)-SUM($H687:$K687)-$M687-$O687)*VLOOKUP($F687,DRT,4,FALSE)</f>
        <v>0</v>
      </c>
      <c r="R687" s="187">
        <f>($L158-$L687-$N687-$P687)*VLOOKUP($F687,DRT,4,FALSE)</f>
        <v>0</v>
      </c>
      <c r="S687" s="187">
        <f>(SUM($H158:$K158,M158)-SUM($H687:$K687)-$M687-$O687-$Q687)*VLOOKUP($F687,DRT,4,FALSE)</f>
        <v>0</v>
      </c>
      <c r="T687" s="187">
        <f>($L158-$L687-$N687-$P687-$R687)*VLOOKUP($F687,DRT,4,FALSE)</f>
        <v>0</v>
      </c>
      <c r="U687" s="187">
        <f>(SUM($H158:$K158,M158)-SUM($H687:$K687)-$M687-$O687-$Q687-$S687)*VLOOKUP($F687,DRT,4,FALSE)</f>
        <v>0</v>
      </c>
      <c r="V687" s="214">
        <f>($L158-$L687-$N687-$P687-$R687-$T687)*VLOOKUP($F687,DRT,4,FALSE)</f>
        <v>0</v>
      </c>
      <c r="W687" s="54">
        <f t="shared" si="250"/>
        <v>0</v>
      </c>
    </row>
    <row r="688" spans="1:23" s="370" customFormat="1" outlineLevel="1" x14ac:dyDescent="0.2">
      <c r="A688" s="524"/>
      <c r="B688" s="514"/>
      <c r="C688" s="515"/>
      <c r="D688" s="515"/>
      <c r="E688" s="515"/>
      <c r="F688" s="525" t="s">
        <v>91</v>
      </c>
      <c r="G688" s="191">
        <f t="shared" si="248"/>
        <v>0</v>
      </c>
      <c r="H688" s="526">
        <f t="shared" si="249"/>
        <v>0</v>
      </c>
      <c r="I688" s="527">
        <f t="shared" si="249"/>
        <v>0</v>
      </c>
      <c r="J688" s="527">
        <f t="shared" si="249"/>
        <v>0</v>
      </c>
      <c r="K688" s="528">
        <f t="shared" si="249"/>
        <v>0</v>
      </c>
      <c r="L688" s="529">
        <f>IF(L159="",0,L159*VLOOKUP($F688,DRT,4,FALSE))</f>
        <v>0</v>
      </c>
      <c r="M688" s="187">
        <f>IF(M159="",0,M159*VLOOKUP($F688,DRT,4,FALSE))</f>
        <v>0</v>
      </c>
      <c r="N688" s="187">
        <f>(SUM($H159:$K159,N159)-SUM($H688:$K688))*VLOOKUP($F688,DRT,4,FALSE)</f>
        <v>0</v>
      </c>
      <c r="O688" s="187">
        <f>($L159+$O159-$L688)*VLOOKUP($F688,DRT,4,FALSE)</f>
        <v>0</v>
      </c>
      <c r="P688" s="187">
        <f>($M159-$M688)*VLOOKUP($F688,DRT,4,FALSE)</f>
        <v>0</v>
      </c>
      <c r="Q688" s="187">
        <f>(SUM($H159:$K159,N159)-SUM($H688:$K688)-N688)*VLOOKUP($F688,DRT,4,FALSE)</f>
        <v>0</v>
      </c>
      <c r="R688" s="187">
        <f>($L159+$O159-$L688-$O688)*VLOOKUP($F688,DRT,4,FALSE)</f>
        <v>0</v>
      </c>
      <c r="S688" s="187">
        <f>($M159-$M688-$P688)*VLOOKUP($F688,DRT,4,FALSE)</f>
        <v>0</v>
      </c>
      <c r="T688" s="187">
        <f>(SUM($H159:$K159,N159)-SUM($H688:$K688)-$N688-$Q688)*VLOOKUP($F688,DRT,4,FALSE)</f>
        <v>0</v>
      </c>
      <c r="U688" s="187">
        <f>($L159+O159-$L688-$O688-$R688)*VLOOKUP($F688,DRT,4,FALSE)</f>
        <v>0</v>
      </c>
      <c r="V688" s="214">
        <f>($M159-$M688-$P688-$S688)*VLOOKUP($F688,DRT,4,FALSE)</f>
        <v>0</v>
      </c>
      <c r="W688" s="54">
        <f t="shared" si="250"/>
        <v>0</v>
      </c>
    </row>
    <row r="689" spans="1:23" s="370" customFormat="1" outlineLevel="1" x14ac:dyDescent="0.2">
      <c r="A689" s="524"/>
      <c r="B689" s="514"/>
      <c r="C689" s="515"/>
      <c r="D689" s="515"/>
      <c r="E689" s="515"/>
      <c r="F689" s="525" t="s">
        <v>92</v>
      </c>
      <c r="G689" s="191">
        <f t="shared" si="248"/>
        <v>0</v>
      </c>
      <c r="H689" s="526">
        <f t="shared" si="249"/>
        <v>0</v>
      </c>
      <c r="I689" s="527">
        <f t="shared" si="249"/>
        <v>0</v>
      </c>
      <c r="J689" s="527">
        <f t="shared" si="249"/>
        <v>0</v>
      </c>
      <c r="K689" s="528">
        <f t="shared" si="249"/>
        <v>0</v>
      </c>
      <c r="L689" s="529">
        <f>IF(L160="",0,L160*VLOOKUP($F689,DRT,4,FALSE))</f>
        <v>0</v>
      </c>
      <c r="M689" s="187">
        <f>IF(M160="",0,M160*VLOOKUP($F689,DRT,4,FALSE))</f>
        <v>0</v>
      </c>
      <c r="N689" s="187">
        <f t="shared" ref="N689:P691" si="251">IF(N160="",0,N160*VLOOKUP($F689,DRT,4,FALSE))</f>
        <v>0</v>
      </c>
      <c r="O689" s="187">
        <f t="shared" si="251"/>
        <v>0</v>
      </c>
      <c r="P689" s="187">
        <f t="shared" si="251"/>
        <v>0</v>
      </c>
      <c r="Q689" s="187">
        <f>(SUM($H160:$K160,Q160)-SUM($H689:$K689))*VLOOKUP($F689,DRT,4,FALSE)</f>
        <v>0</v>
      </c>
      <c r="R689" s="187">
        <f>($L160+R160-$L689)*VLOOKUP($F689,DRT,4,FALSE)</f>
        <v>0</v>
      </c>
      <c r="S689" s="187">
        <f>($M160+S160-$M689)*VLOOKUP($F689,DRT,4,FALSE)</f>
        <v>0</v>
      </c>
      <c r="T689" s="187">
        <f>($N160-$N689)*VLOOKUP($F689,DRT,4,FALSE)</f>
        <v>0</v>
      </c>
      <c r="U689" s="187">
        <f>($O160-$O689)*VLOOKUP($F689,DRT,4,FALSE)</f>
        <v>0</v>
      </c>
      <c r="V689" s="214">
        <f>($P160-$P689)*VLOOKUP($F689,DRT,4,FALSE)</f>
        <v>0</v>
      </c>
      <c r="W689" s="54">
        <f t="shared" si="250"/>
        <v>0</v>
      </c>
    </row>
    <row r="690" spans="1:23" s="370" customFormat="1" outlineLevel="1" x14ac:dyDescent="0.2">
      <c r="A690" s="524"/>
      <c r="B690" s="514"/>
      <c r="C690" s="515"/>
      <c r="D690" s="515"/>
      <c r="E690" s="515"/>
      <c r="F690" s="525" t="s">
        <v>93</v>
      </c>
      <c r="G690" s="191">
        <f t="shared" si="248"/>
        <v>0</v>
      </c>
      <c r="H690" s="526">
        <f t="shared" si="249"/>
        <v>0</v>
      </c>
      <c r="I690" s="527">
        <f t="shared" si="249"/>
        <v>0</v>
      </c>
      <c r="J690" s="527">
        <f t="shared" si="249"/>
        <v>0</v>
      </c>
      <c r="K690" s="528">
        <f t="shared" si="249"/>
        <v>0</v>
      </c>
      <c r="L690" s="529">
        <f>IF(L161="",0,L161*VLOOKUP($F690,DRT,4,FALSE))</f>
        <v>0</v>
      </c>
      <c r="M690" s="187">
        <f>IF(M161="",0,M161*VLOOKUP($F690,DRT,4,FALSE))</f>
        <v>0</v>
      </c>
      <c r="N690" s="187">
        <f t="shared" si="251"/>
        <v>0</v>
      </c>
      <c r="O690" s="187">
        <f t="shared" si="251"/>
        <v>0</v>
      </c>
      <c r="P690" s="187">
        <f t="shared" si="251"/>
        <v>0</v>
      </c>
      <c r="Q690" s="187">
        <f t="shared" ref="Q690:V691" si="252">IF(Q161="",0,Q161*VLOOKUP($F690,DRT,4,FALSE))</f>
        <v>0</v>
      </c>
      <c r="R690" s="187">
        <f t="shared" si="252"/>
        <v>0</v>
      </c>
      <c r="S690" s="187">
        <f t="shared" si="252"/>
        <v>0</v>
      </c>
      <c r="T690" s="187">
        <f t="shared" si="252"/>
        <v>0</v>
      </c>
      <c r="U690" s="187">
        <f t="shared" si="252"/>
        <v>0</v>
      </c>
      <c r="V690" s="214">
        <f t="shared" si="252"/>
        <v>0</v>
      </c>
      <c r="W690" s="54">
        <f t="shared" si="250"/>
        <v>0</v>
      </c>
    </row>
    <row r="691" spans="1:23" s="370" customFormat="1" outlineLevel="1" x14ac:dyDescent="0.2">
      <c r="A691" s="524"/>
      <c r="B691" s="514"/>
      <c r="C691" s="515"/>
      <c r="D691" s="515"/>
      <c r="E691" s="515"/>
      <c r="F691" s="525" t="s">
        <v>94</v>
      </c>
      <c r="G691" s="191">
        <f t="shared" si="248"/>
        <v>0</v>
      </c>
      <c r="H691" s="526">
        <f t="shared" si="249"/>
        <v>0</v>
      </c>
      <c r="I691" s="527">
        <f t="shared" si="249"/>
        <v>0</v>
      </c>
      <c r="J691" s="527">
        <f t="shared" si="249"/>
        <v>0</v>
      </c>
      <c r="K691" s="528">
        <f t="shared" si="249"/>
        <v>0</v>
      </c>
      <c r="L691" s="213">
        <f>IF(L162="",0,L162*VLOOKUP($F691,DRT,4,FALSE))</f>
        <v>0</v>
      </c>
      <c r="M691" s="527">
        <f>IF(M162="",0,M162*VLOOKUP($F691,DRT,4,FALSE))</f>
        <v>0</v>
      </c>
      <c r="N691" s="187">
        <f t="shared" si="251"/>
        <v>0</v>
      </c>
      <c r="O691" s="187">
        <f t="shared" si="251"/>
        <v>0</v>
      </c>
      <c r="P691" s="187">
        <f t="shared" si="251"/>
        <v>0</v>
      </c>
      <c r="Q691" s="187">
        <f t="shared" si="252"/>
        <v>0</v>
      </c>
      <c r="R691" s="187">
        <f t="shared" si="252"/>
        <v>0</v>
      </c>
      <c r="S691" s="187">
        <f t="shared" si="252"/>
        <v>0</v>
      </c>
      <c r="T691" s="187">
        <f t="shared" si="252"/>
        <v>0</v>
      </c>
      <c r="U691" s="187">
        <f t="shared" si="252"/>
        <v>0</v>
      </c>
      <c r="V691" s="214">
        <f t="shared" si="252"/>
        <v>0</v>
      </c>
      <c r="W691" s="54">
        <f t="shared" si="250"/>
        <v>0</v>
      </c>
    </row>
    <row r="692" spans="1:23" s="370" customFormat="1" x14ac:dyDescent="0.2">
      <c r="A692" s="524"/>
      <c r="B692" s="514"/>
      <c r="C692" s="515"/>
      <c r="D692" s="515"/>
      <c r="E692" s="515" t="s">
        <v>95</v>
      </c>
      <c r="F692" s="516"/>
      <c r="G692" s="517">
        <f t="shared" ref="G692:V692" si="253">SUBTOTAL(9,G693:G698)</f>
        <v>0</v>
      </c>
      <c r="H692" s="518">
        <f t="shared" si="253"/>
        <v>0</v>
      </c>
      <c r="I692" s="518">
        <f t="shared" si="253"/>
        <v>0</v>
      </c>
      <c r="J692" s="518">
        <f t="shared" si="253"/>
        <v>0</v>
      </c>
      <c r="K692" s="519">
        <f t="shared" si="253"/>
        <v>0</v>
      </c>
      <c r="L692" s="44">
        <f t="shared" si="253"/>
        <v>0</v>
      </c>
      <c r="M692" s="45">
        <f t="shared" si="253"/>
        <v>0</v>
      </c>
      <c r="N692" s="45">
        <f t="shared" si="253"/>
        <v>0</v>
      </c>
      <c r="O692" s="45">
        <f t="shared" si="253"/>
        <v>0</v>
      </c>
      <c r="P692" s="45">
        <f t="shared" si="253"/>
        <v>0</v>
      </c>
      <c r="Q692" s="45">
        <f t="shared" si="253"/>
        <v>0</v>
      </c>
      <c r="R692" s="45">
        <f t="shared" si="253"/>
        <v>0</v>
      </c>
      <c r="S692" s="45">
        <f t="shared" si="253"/>
        <v>0</v>
      </c>
      <c r="T692" s="45">
        <f t="shared" si="253"/>
        <v>0</v>
      </c>
      <c r="U692" s="45">
        <f t="shared" si="253"/>
        <v>0</v>
      </c>
      <c r="V692" s="519">
        <f t="shared" si="253"/>
        <v>0</v>
      </c>
      <c r="W692" s="519">
        <f>SUBTOTAL(9,W693:W698)</f>
        <v>0</v>
      </c>
    </row>
    <row r="693" spans="1:23" s="370" customFormat="1" outlineLevel="1" x14ac:dyDescent="0.2">
      <c r="A693" s="524"/>
      <c r="B693" s="514"/>
      <c r="C693" s="515"/>
      <c r="D693" s="515"/>
      <c r="E693" s="515"/>
      <c r="F693" s="525" t="s">
        <v>96</v>
      </c>
      <c r="G693" s="191">
        <f t="shared" ref="G693:G698" si="254">G164</f>
        <v>0</v>
      </c>
      <c r="H693" s="526">
        <f t="shared" ref="H693:K698" si="255">IF(H164="",0,H164*VLOOKUP($F693,DRT,3,FALSE))</f>
        <v>0</v>
      </c>
      <c r="I693" s="527">
        <f t="shared" si="255"/>
        <v>0</v>
      </c>
      <c r="J693" s="527">
        <f t="shared" si="255"/>
        <v>0</v>
      </c>
      <c r="K693" s="528">
        <f t="shared" si="255"/>
        <v>0</v>
      </c>
      <c r="L693" s="213">
        <f>(SUM($H164:$L164)-SUM($H693:K693))*VLOOKUP($F693,DRT,4,FALSE)</f>
        <v>0</v>
      </c>
      <c r="M693" s="187">
        <f>(SUM($H164:$L164)-SUM($H693:L693))*VLOOKUP($F693,DRT,4,FALSE)</f>
        <v>0</v>
      </c>
      <c r="N693" s="187">
        <f>(SUM($H164:$L164)-SUM($H693:M693))*VLOOKUP($F693,DRT,4,FALSE)</f>
        <v>0</v>
      </c>
      <c r="O693" s="187">
        <f>(SUM($H164:$L164)-SUM($H693:N693))*VLOOKUP($F693,DRT,4,FALSE)</f>
        <v>0</v>
      </c>
      <c r="P693" s="187">
        <f>(SUM($H164:$L164)-SUM($H693:O693))*VLOOKUP($F693,DRT,4,FALSE)</f>
        <v>0</v>
      </c>
      <c r="Q693" s="187">
        <f>(SUM($H164:$L164)-SUM($H693:P693))*VLOOKUP($F693,DRT,4,FALSE)</f>
        <v>0</v>
      </c>
      <c r="R693" s="187">
        <f>(SUM($H164:$L164)-SUM($H693:Q693))*VLOOKUP($F693,DRT,4,FALSE)</f>
        <v>0</v>
      </c>
      <c r="S693" s="187">
        <f>(SUM($H164:$L164)-SUM($H693:R693))*VLOOKUP($F693,DRT,4,FALSE)</f>
        <v>0</v>
      </c>
      <c r="T693" s="187">
        <f>(SUM($H164:$L164)-SUM($H693:S693))*VLOOKUP($F693,DRT,4,FALSE)</f>
        <v>0</v>
      </c>
      <c r="U693" s="187">
        <f>(SUM($H164:$L164)-SUM($H693:T693))*VLOOKUP($F693,DRT,4,FALSE)</f>
        <v>0</v>
      </c>
      <c r="V693" s="214">
        <f>(SUM($H164:$L164)-SUM($H693:U693))*VLOOKUP($F693,DRT,4,FALSE)</f>
        <v>0</v>
      </c>
      <c r="W693" s="54">
        <f t="shared" ref="W693:W698" si="256">G693-SUM(H693:V693)</f>
        <v>0</v>
      </c>
    </row>
    <row r="694" spans="1:23" s="370" customFormat="1" outlineLevel="1" x14ac:dyDescent="0.2">
      <c r="A694" s="524"/>
      <c r="B694" s="514"/>
      <c r="C694" s="515"/>
      <c r="D694" s="515"/>
      <c r="E694" s="515"/>
      <c r="F694" s="525" t="s">
        <v>97</v>
      </c>
      <c r="G694" s="191">
        <f t="shared" si="254"/>
        <v>0</v>
      </c>
      <c r="H694" s="526">
        <f t="shared" si="255"/>
        <v>0</v>
      </c>
      <c r="I694" s="527">
        <f t="shared" si="255"/>
        <v>0</v>
      </c>
      <c r="J694" s="527">
        <f t="shared" si="255"/>
        <v>0</v>
      </c>
      <c r="K694" s="528">
        <f t="shared" si="255"/>
        <v>0</v>
      </c>
      <c r="L694" s="529">
        <f>IF(L165="",0,L165*VLOOKUP($F694,DRT,4,FALSE))</f>
        <v>0</v>
      </c>
      <c r="M694" s="187">
        <f>(SUM($H165:$K165,M165)-SUM($H694:$K694))*VLOOKUP($F694,DRT,4,FALSE)</f>
        <v>0</v>
      </c>
      <c r="N694" s="187">
        <f>($L165-$L694)*VLOOKUP($F694,DRT,4,FALSE)</f>
        <v>0</v>
      </c>
      <c r="O694" s="187">
        <f>(SUM($H165:$K165,M165)-SUM($H694:$K694)-$M694)*VLOOKUP($F694,DRT,4,FALSE)</f>
        <v>0</v>
      </c>
      <c r="P694" s="187">
        <f>($L165-$L694-$N694)*VLOOKUP($F694,DRT,4,FALSE)</f>
        <v>0</v>
      </c>
      <c r="Q694" s="187">
        <f>(SUM($H165:$K165,M165)-SUM($H694:$K694)-$M694-$O694)*VLOOKUP($F694,DRT,4,FALSE)</f>
        <v>0</v>
      </c>
      <c r="R694" s="187">
        <f>($L165-$L694-$N694-$P694)*VLOOKUP($F694,DRT,4,FALSE)</f>
        <v>0</v>
      </c>
      <c r="S694" s="187">
        <f>(SUM($H165:$K165,M165)-SUM($H694:$K694)-$M694-$O694-$Q694)*VLOOKUP($F694,DRT,4,FALSE)</f>
        <v>0</v>
      </c>
      <c r="T694" s="187">
        <f>($L165-$L694-$N694-$P694-$R694)*VLOOKUP($F694,DRT,4,FALSE)</f>
        <v>0</v>
      </c>
      <c r="U694" s="187">
        <f>(SUM($H165:$K165,M165)-SUM($H694:$K694)-$M694-$O694-$Q694-$S694)*VLOOKUP($F694,DRT,4,FALSE)</f>
        <v>0</v>
      </c>
      <c r="V694" s="214">
        <f>($L165-$L694-$N694-$P694-$R694-$T694)*VLOOKUP($F694,DRT,4,FALSE)</f>
        <v>0</v>
      </c>
      <c r="W694" s="54">
        <f t="shared" si="256"/>
        <v>0</v>
      </c>
    </row>
    <row r="695" spans="1:23" s="370" customFormat="1" outlineLevel="1" x14ac:dyDescent="0.2">
      <c r="A695" s="524"/>
      <c r="B695" s="514"/>
      <c r="C695" s="515"/>
      <c r="D695" s="515"/>
      <c r="E695" s="515"/>
      <c r="F695" s="525" t="s">
        <v>98</v>
      </c>
      <c r="G695" s="191">
        <f t="shared" si="254"/>
        <v>0</v>
      </c>
      <c r="H695" s="526">
        <f t="shared" si="255"/>
        <v>0</v>
      </c>
      <c r="I695" s="527">
        <f t="shared" si="255"/>
        <v>0</v>
      </c>
      <c r="J695" s="527">
        <f t="shared" si="255"/>
        <v>0</v>
      </c>
      <c r="K695" s="528">
        <f t="shared" si="255"/>
        <v>0</v>
      </c>
      <c r="L695" s="529">
        <f>IF(L166="",0,L166*VLOOKUP($F695,DRT,4,FALSE))</f>
        <v>0</v>
      </c>
      <c r="M695" s="187">
        <f>IF(M166="",0,M166*VLOOKUP($F695,DRT,4,FALSE))</f>
        <v>0</v>
      </c>
      <c r="N695" s="187">
        <f>(SUM($H166:$K166,N166)-SUM($H695:$K695))*VLOOKUP($F695,DRT,4,FALSE)</f>
        <v>0</v>
      </c>
      <c r="O695" s="187">
        <f>($L166+$O166-$L695)*VLOOKUP($F695,DRT,4,FALSE)</f>
        <v>0</v>
      </c>
      <c r="P695" s="187">
        <f>($M166-$M695)*VLOOKUP($F695,DRT,4,FALSE)</f>
        <v>0</v>
      </c>
      <c r="Q695" s="187">
        <f>(SUM($H166:$K166,N166)-SUM($H695:$K695)-N695)*VLOOKUP($F695,DRT,4,FALSE)</f>
        <v>0</v>
      </c>
      <c r="R695" s="187">
        <f>($L166+$O166-$L695-$O695)*VLOOKUP($F695,DRT,4,FALSE)</f>
        <v>0</v>
      </c>
      <c r="S695" s="187">
        <f>($M166-$M695-$P695)*VLOOKUP($F695,DRT,4,FALSE)</f>
        <v>0</v>
      </c>
      <c r="T695" s="187">
        <f>(SUM($H166:$K166,N166)-SUM($H695:$K695)-$N695-$Q695)*VLOOKUP($F695,DRT,4,FALSE)</f>
        <v>0</v>
      </c>
      <c r="U695" s="187">
        <f>($L166+O166-$L695-$O695-$R695)*VLOOKUP($F695,DRT,4,FALSE)</f>
        <v>0</v>
      </c>
      <c r="V695" s="214">
        <f>($M166-$M695-$P695-$S695)*VLOOKUP($F695,DRT,4,FALSE)</f>
        <v>0</v>
      </c>
      <c r="W695" s="54">
        <f t="shared" si="256"/>
        <v>0</v>
      </c>
    </row>
    <row r="696" spans="1:23" s="370" customFormat="1" outlineLevel="1" x14ac:dyDescent="0.2">
      <c r="A696" s="524"/>
      <c r="B696" s="514"/>
      <c r="C696" s="515"/>
      <c r="D696" s="515"/>
      <c r="E696" s="515"/>
      <c r="F696" s="525" t="s">
        <v>99</v>
      </c>
      <c r="G696" s="191">
        <f t="shared" si="254"/>
        <v>0</v>
      </c>
      <c r="H696" s="526">
        <f t="shared" si="255"/>
        <v>0</v>
      </c>
      <c r="I696" s="527">
        <f t="shared" si="255"/>
        <v>0</v>
      </c>
      <c r="J696" s="527">
        <f t="shared" si="255"/>
        <v>0</v>
      </c>
      <c r="K696" s="528">
        <f t="shared" si="255"/>
        <v>0</v>
      </c>
      <c r="L696" s="529">
        <f>IF(L167="",0,L167*VLOOKUP($F696,DRT,4,FALSE))</f>
        <v>0</v>
      </c>
      <c r="M696" s="187">
        <f>IF(M167="",0,M167*VLOOKUP($F696,DRT,4,FALSE))</f>
        <v>0</v>
      </c>
      <c r="N696" s="187">
        <f t="shared" ref="N696:P698" si="257">IF(N167="",0,N167*VLOOKUP($F696,DRT,4,FALSE))</f>
        <v>0</v>
      </c>
      <c r="O696" s="187">
        <f t="shared" si="257"/>
        <v>0</v>
      </c>
      <c r="P696" s="187">
        <f t="shared" si="257"/>
        <v>0</v>
      </c>
      <c r="Q696" s="187">
        <f>(SUM($H167:$K167,Q167)-SUM($H696:$K696))*VLOOKUP($F696,DRT,4,FALSE)</f>
        <v>0</v>
      </c>
      <c r="R696" s="187">
        <f>($L167+R167-$L696)*VLOOKUP($F696,DRT,4,FALSE)</f>
        <v>0</v>
      </c>
      <c r="S696" s="187">
        <f>($M167+S167-$M696)*VLOOKUP($F696,DRT,4,FALSE)</f>
        <v>0</v>
      </c>
      <c r="T696" s="187">
        <f>($N167-$N696)*VLOOKUP($F696,DRT,4,FALSE)</f>
        <v>0</v>
      </c>
      <c r="U696" s="187">
        <f>($O167-$O696)*VLOOKUP($F696,DRT,4,FALSE)</f>
        <v>0</v>
      </c>
      <c r="V696" s="214">
        <f>($P167-$P696)*VLOOKUP($F696,DRT,4,FALSE)</f>
        <v>0</v>
      </c>
      <c r="W696" s="54">
        <f t="shared" si="256"/>
        <v>0</v>
      </c>
    </row>
    <row r="697" spans="1:23" s="370" customFormat="1" outlineLevel="1" x14ac:dyDescent="0.2">
      <c r="A697" s="524"/>
      <c r="B697" s="514"/>
      <c r="C697" s="515"/>
      <c r="D697" s="515"/>
      <c r="E697" s="515"/>
      <c r="F697" s="525" t="s">
        <v>100</v>
      </c>
      <c r="G697" s="191">
        <f t="shared" si="254"/>
        <v>0</v>
      </c>
      <c r="H697" s="526">
        <f t="shared" si="255"/>
        <v>0</v>
      </c>
      <c r="I697" s="527">
        <f t="shared" si="255"/>
        <v>0</v>
      </c>
      <c r="J697" s="527">
        <f t="shared" si="255"/>
        <v>0</v>
      </c>
      <c r="K697" s="528">
        <f t="shared" si="255"/>
        <v>0</v>
      </c>
      <c r="L697" s="529">
        <f>IF(L168="",0,L168*VLOOKUP($F697,DRT,4,FALSE))</f>
        <v>0</v>
      </c>
      <c r="M697" s="187">
        <f>IF(M168="",0,M168*VLOOKUP($F697,DRT,4,FALSE))</f>
        <v>0</v>
      </c>
      <c r="N697" s="187">
        <f t="shared" si="257"/>
        <v>0</v>
      </c>
      <c r="O697" s="187">
        <f t="shared" si="257"/>
        <v>0</v>
      </c>
      <c r="P697" s="187">
        <f t="shared" si="257"/>
        <v>0</v>
      </c>
      <c r="Q697" s="187">
        <f t="shared" ref="Q697:V698" si="258">IF(Q168="",0,Q168*VLOOKUP($F697,DRT,4,FALSE))</f>
        <v>0</v>
      </c>
      <c r="R697" s="187">
        <f t="shared" si="258"/>
        <v>0</v>
      </c>
      <c r="S697" s="187">
        <f t="shared" si="258"/>
        <v>0</v>
      </c>
      <c r="T697" s="187">
        <f t="shared" si="258"/>
        <v>0</v>
      </c>
      <c r="U697" s="187">
        <f t="shared" si="258"/>
        <v>0</v>
      </c>
      <c r="V697" s="214">
        <f t="shared" si="258"/>
        <v>0</v>
      </c>
      <c r="W697" s="54">
        <f t="shared" si="256"/>
        <v>0</v>
      </c>
    </row>
    <row r="698" spans="1:23" s="370" customFormat="1" outlineLevel="1" x14ac:dyDescent="0.2">
      <c r="A698" s="524"/>
      <c r="B698" s="514"/>
      <c r="C698" s="515"/>
      <c r="D698" s="515"/>
      <c r="E698" s="515"/>
      <c r="F698" s="525" t="s">
        <v>101</v>
      </c>
      <c r="G698" s="191">
        <f t="shared" si="254"/>
        <v>0</v>
      </c>
      <c r="H698" s="526">
        <f t="shared" si="255"/>
        <v>0</v>
      </c>
      <c r="I698" s="527">
        <f t="shared" si="255"/>
        <v>0</v>
      </c>
      <c r="J698" s="527">
        <f t="shared" si="255"/>
        <v>0</v>
      </c>
      <c r="K698" s="528">
        <f t="shared" si="255"/>
        <v>0</v>
      </c>
      <c r="L698" s="213">
        <f>IF(L169="",0,L169*VLOOKUP($F698,DRT,4,FALSE))</f>
        <v>0</v>
      </c>
      <c r="M698" s="527">
        <f>IF(M169="",0,M169*VLOOKUP($F698,DRT,4,FALSE))</f>
        <v>0</v>
      </c>
      <c r="N698" s="187">
        <f t="shared" si="257"/>
        <v>0</v>
      </c>
      <c r="O698" s="187">
        <f t="shared" si="257"/>
        <v>0</v>
      </c>
      <c r="P698" s="187">
        <f t="shared" si="257"/>
        <v>0</v>
      </c>
      <c r="Q698" s="187">
        <f t="shared" si="258"/>
        <v>0</v>
      </c>
      <c r="R698" s="187">
        <f t="shared" si="258"/>
        <v>0</v>
      </c>
      <c r="S698" s="187">
        <f t="shared" si="258"/>
        <v>0</v>
      </c>
      <c r="T698" s="187">
        <f t="shared" si="258"/>
        <v>0</v>
      </c>
      <c r="U698" s="187">
        <f t="shared" si="258"/>
        <v>0</v>
      </c>
      <c r="V698" s="214">
        <f t="shared" si="258"/>
        <v>0</v>
      </c>
      <c r="W698" s="54">
        <f t="shared" si="256"/>
        <v>0</v>
      </c>
    </row>
    <row r="699" spans="1:23" s="370" customFormat="1" x14ac:dyDescent="0.2">
      <c r="A699" s="524"/>
      <c r="B699" s="514"/>
      <c r="C699" s="515"/>
      <c r="D699" s="515"/>
      <c r="E699" s="515" t="s">
        <v>102</v>
      </c>
      <c r="F699" s="516"/>
      <c r="G699" s="517">
        <f t="shared" ref="G699:V699" si="259">SUBTOTAL(9,G700:G705)</f>
        <v>0</v>
      </c>
      <c r="H699" s="518">
        <f t="shared" si="259"/>
        <v>0</v>
      </c>
      <c r="I699" s="518">
        <f t="shared" si="259"/>
        <v>0</v>
      </c>
      <c r="J699" s="518">
        <f t="shared" si="259"/>
        <v>0</v>
      </c>
      <c r="K699" s="519">
        <f t="shared" si="259"/>
        <v>0</v>
      </c>
      <c r="L699" s="44">
        <f t="shared" si="259"/>
        <v>0</v>
      </c>
      <c r="M699" s="45">
        <f t="shared" si="259"/>
        <v>0</v>
      </c>
      <c r="N699" s="45">
        <f t="shared" si="259"/>
        <v>0</v>
      </c>
      <c r="O699" s="45">
        <f t="shared" si="259"/>
        <v>0</v>
      </c>
      <c r="P699" s="45">
        <f t="shared" si="259"/>
        <v>0</v>
      </c>
      <c r="Q699" s="45">
        <f t="shared" si="259"/>
        <v>0</v>
      </c>
      <c r="R699" s="45">
        <f t="shared" si="259"/>
        <v>0</v>
      </c>
      <c r="S699" s="45">
        <f t="shared" si="259"/>
        <v>0</v>
      </c>
      <c r="T699" s="45">
        <f t="shared" si="259"/>
        <v>0</v>
      </c>
      <c r="U699" s="45">
        <f t="shared" si="259"/>
        <v>0</v>
      </c>
      <c r="V699" s="519">
        <f t="shared" si="259"/>
        <v>0</v>
      </c>
      <c r="W699" s="519">
        <f>SUBTOTAL(9,W700:W705)</f>
        <v>0</v>
      </c>
    </row>
    <row r="700" spans="1:23" s="370" customFormat="1" outlineLevel="1" x14ac:dyDescent="0.2">
      <c r="A700" s="524"/>
      <c r="B700" s="514"/>
      <c r="C700" s="515"/>
      <c r="D700" s="515"/>
      <c r="E700" s="515"/>
      <c r="F700" s="525" t="s">
        <v>103</v>
      </c>
      <c r="G700" s="191">
        <f t="shared" ref="G700:G705" si="260">G171</f>
        <v>0</v>
      </c>
      <c r="H700" s="526">
        <f t="shared" ref="H700:K705" si="261">IF(H171="",0,H171*VLOOKUP($F700,DRT,3,FALSE))</f>
        <v>0</v>
      </c>
      <c r="I700" s="527">
        <f t="shared" si="261"/>
        <v>0</v>
      </c>
      <c r="J700" s="527">
        <f t="shared" si="261"/>
        <v>0</v>
      </c>
      <c r="K700" s="528">
        <f t="shared" si="261"/>
        <v>0</v>
      </c>
      <c r="L700" s="213">
        <f>(SUM($H171:$L171)-SUM($H700:K700))*VLOOKUP($F700,DRT,4,FALSE)</f>
        <v>0</v>
      </c>
      <c r="M700" s="187">
        <f>(SUM($H171:$L171)-SUM($H700:L700))*VLOOKUP($F700,DRT,4,FALSE)</f>
        <v>0</v>
      </c>
      <c r="N700" s="187">
        <f>(SUM($H171:$L171)-SUM($H700:M700))*VLOOKUP($F700,DRT,4,FALSE)</f>
        <v>0</v>
      </c>
      <c r="O700" s="187">
        <f>(SUM($H171:$L171)-SUM($H700:N700))*VLOOKUP($F700,DRT,4,FALSE)</f>
        <v>0</v>
      </c>
      <c r="P700" s="187">
        <f>(SUM($H171:$L171)-SUM($H700:O700))*VLOOKUP($F700,DRT,4,FALSE)</f>
        <v>0</v>
      </c>
      <c r="Q700" s="187">
        <f>(SUM($H171:$L171)-SUM($H700:P700))*VLOOKUP($F700,DRT,4,FALSE)</f>
        <v>0</v>
      </c>
      <c r="R700" s="187">
        <f>(SUM($H171:$L171)-SUM($H700:Q700))*VLOOKUP($F700,DRT,4,FALSE)</f>
        <v>0</v>
      </c>
      <c r="S700" s="187">
        <f>(SUM($H171:$L171)-SUM($H700:R700))*VLOOKUP($F700,DRT,4,FALSE)</f>
        <v>0</v>
      </c>
      <c r="T700" s="187">
        <f>(SUM($H171:$L171)-SUM($H700:S700))*VLOOKUP($F700,DRT,4,FALSE)</f>
        <v>0</v>
      </c>
      <c r="U700" s="187">
        <f>(SUM($H171:$L171)-SUM($H700:T700))*VLOOKUP($F700,DRT,4,FALSE)</f>
        <v>0</v>
      </c>
      <c r="V700" s="214">
        <f>(SUM($H171:$L171)-SUM($H700:U700))*VLOOKUP($F700,DRT,4,FALSE)</f>
        <v>0</v>
      </c>
      <c r="W700" s="54">
        <f t="shared" ref="W700:W705" si="262">G700-SUM(H700:V700)</f>
        <v>0</v>
      </c>
    </row>
    <row r="701" spans="1:23" s="370" customFormat="1" outlineLevel="1" x14ac:dyDescent="0.2">
      <c r="A701" s="524"/>
      <c r="B701" s="514"/>
      <c r="C701" s="515"/>
      <c r="D701" s="515"/>
      <c r="E701" s="515"/>
      <c r="F701" s="525" t="s">
        <v>104</v>
      </c>
      <c r="G701" s="191">
        <f t="shared" si="260"/>
        <v>0</v>
      </c>
      <c r="H701" s="526">
        <f t="shared" si="261"/>
        <v>0</v>
      </c>
      <c r="I701" s="527">
        <f t="shared" si="261"/>
        <v>0</v>
      </c>
      <c r="J701" s="527">
        <f t="shared" si="261"/>
        <v>0</v>
      </c>
      <c r="K701" s="528">
        <f t="shared" si="261"/>
        <v>0</v>
      </c>
      <c r="L701" s="529">
        <f>IF(L172="",0,L172*VLOOKUP($F701,DRT,4,FALSE))</f>
        <v>0</v>
      </c>
      <c r="M701" s="187">
        <f>(SUM($H172:$K172,M172)-SUM($H701:$K701))*VLOOKUP($F701,DRT,4,FALSE)</f>
        <v>0</v>
      </c>
      <c r="N701" s="187">
        <f>($L172-$L701)*VLOOKUP($F701,DRT,4,FALSE)</f>
        <v>0</v>
      </c>
      <c r="O701" s="187">
        <f>(SUM($H172:$K172,M172)-SUM($H701:$K701)-$M701)*VLOOKUP($F701,DRT,4,FALSE)</f>
        <v>0</v>
      </c>
      <c r="P701" s="187">
        <f>($L172-$L701-$N701)*VLOOKUP($F701,DRT,4,FALSE)</f>
        <v>0</v>
      </c>
      <c r="Q701" s="187">
        <f>(SUM($H172:$K172,M172)-SUM($H701:$K701)-$M701-$O701)*VLOOKUP($F701,DRT,4,FALSE)</f>
        <v>0</v>
      </c>
      <c r="R701" s="187">
        <f>($L172-$L701-$N701-$P701)*VLOOKUP($F701,DRT,4,FALSE)</f>
        <v>0</v>
      </c>
      <c r="S701" s="187">
        <f>(SUM($H172:$K172,M172)-SUM($H701:$K701)-$M701-$O701-$Q701)*VLOOKUP($F701,DRT,4,FALSE)</f>
        <v>0</v>
      </c>
      <c r="T701" s="187">
        <f>($L172-$L701-$N701-$P701-$R701)*VLOOKUP($F701,DRT,4,FALSE)</f>
        <v>0</v>
      </c>
      <c r="U701" s="187">
        <f>(SUM($H172:$K172,M172)-SUM($H701:$K701)-$M701-$O701-$Q701-$S701)*VLOOKUP($F701,DRT,4,FALSE)</f>
        <v>0</v>
      </c>
      <c r="V701" s="214">
        <f>($L172-$L701-$N701-$P701-$R701-$T701)*VLOOKUP($F701,DRT,4,FALSE)</f>
        <v>0</v>
      </c>
      <c r="W701" s="54">
        <f t="shared" si="262"/>
        <v>0</v>
      </c>
    </row>
    <row r="702" spans="1:23" s="370" customFormat="1" outlineLevel="1" x14ac:dyDescent="0.2">
      <c r="A702" s="524"/>
      <c r="B702" s="514"/>
      <c r="C702" s="515"/>
      <c r="D702" s="515"/>
      <c r="E702" s="515"/>
      <c r="F702" s="525" t="s">
        <v>105</v>
      </c>
      <c r="G702" s="191">
        <f t="shared" si="260"/>
        <v>0</v>
      </c>
      <c r="H702" s="526">
        <f t="shared" si="261"/>
        <v>0</v>
      </c>
      <c r="I702" s="527">
        <f t="shared" si="261"/>
        <v>0</v>
      </c>
      <c r="J702" s="527">
        <f t="shared" si="261"/>
        <v>0</v>
      </c>
      <c r="K702" s="528">
        <f t="shared" si="261"/>
        <v>0</v>
      </c>
      <c r="L702" s="529">
        <f>IF(L173="",0,L173*VLOOKUP($F702,DRT,4,FALSE))</f>
        <v>0</v>
      </c>
      <c r="M702" s="187">
        <f>IF(M173="",0,M173*VLOOKUP($F702,DRT,4,FALSE))</f>
        <v>0</v>
      </c>
      <c r="N702" s="187">
        <f>(SUM($H173:$K173,N173)-SUM($H702:$K702))*VLOOKUP($F702,DRT,4,FALSE)</f>
        <v>0</v>
      </c>
      <c r="O702" s="187">
        <f>($L173+$O173-$L702)*VLOOKUP($F702,DRT,4,FALSE)</f>
        <v>0</v>
      </c>
      <c r="P702" s="187">
        <f>($M173-$M702)*VLOOKUP($F702,DRT,4,FALSE)</f>
        <v>0</v>
      </c>
      <c r="Q702" s="187">
        <f>(SUM($H173:$K173,N173)-SUM($H702:$K702)-N702)*VLOOKUP($F702,DRT,4,FALSE)</f>
        <v>0</v>
      </c>
      <c r="R702" s="187">
        <f>($L173+$O173-$L702-$O702)*VLOOKUP($F702,DRT,4,FALSE)</f>
        <v>0</v>
      </c>
      <c r="S702" s="187">
        <f>($M173-$M702-$P702)*VLOOKUP($F702,DRT,4,FALSE)</f>
        <v>0</v>
      </c>
      <c r="T702" s="187">
        <f>(SUM($H173:$K173,N173)-SUM($H702:$K702)-$N702-$Q702)*VLOOKUP($F702,DRT,4,FALSE)</f>
        <v>0</v>
      </c>
      <c r="U702" s="187">
        <f>($L173+O173-$L702-$O702-$R702)*VLOOKUP($F702,DRT,4,FALSE)</f>
        <v>0</v>
      </c>
      <c r="V702" s="214">
        <f>($M173-$M702-$P702-$S702)*VLOOKUP($F702,DRT,4,FALSE)</f>
        <v>0</v>
      </c>
      <c r="W702" s="54">
        <f t="shared" si="262"/>
        <v>0</v>
      </c>
    </row>
    <row r="703" spans="1:23" s="370" customFormat="1" outlineLevel="1" x14ac:dyDescent="0.2">
      <c r="A703" s="524"/>
      <c r="B703" s="514"/>
      <c r="C703" s="515"/>
      <c r="D703" s="515"/>
      <c r="E703" s="515"/>
      <c r="F703" s="525" t="s">
        <v>106</v>
      </c>
      <c r="G703" s="191">
        <f t="shared" si="260"/>
        <v>0</v>
      </c>
      <c r="H703" s="526">
        <f t="shared" si="261"/>
        <v>0</v>
      </c>
      <c r="I703" s="527">
        <f t="shared" si="261"/>
        <v>0</v>
      </c>
      <c r="J703" s="527">
        <f t="shared" si="261"/>
        <v>0</v>
      </c>
      <c r="K703" s="528">
        <f t="shared" si="261"/>
        <v>0</v>
      </c>
      <c r="L703" s="529">
        <f>IF(L174="",0,L174*VLOOKUP($F703,DRT,4,FALSE))</f>
        <v>0</v>
      </c>
      <c r="M703" s="187">
        <f>IF(M174="",0,M174*VLOOKUP($F703,DRT,4,FALSE))</f>
        <v>0</v>
      </c>
      <c r="N703" s="187">
        <f t="shared" ref="N703:P705" si="263">IF(N174="",0,N174*VLOOKUP($F703,DRT,4,FALSE))</f>
        <v>0</v>
      </c>
      <c r="O703" s="187">
        <f t="shared" si="263"/>
        <v>0</v>
      </c>
      <c r="P703" s="187">
        <f t="shared" si="263"/>
        <v>0</v>
      </c>
      <c r="Q703" s="187">
        <f>(SUM($H174:$K174,Q174)-SUM($H703:$K703))*VLOOKUP($F703,DRT,4,FALSE)</f>
        <v>0</v>
      </c>
      <c r="R703" s="187">
        <f>($L174+R174-$L703)*VLOOKUP($F703,DRT,4,FALSE)</f>
        <v>0</v>
      </c>
      <c r="S703" s="187">
        <f>($M174+S174-$M703)*VLOOKUP($F703,DRT,4,FALSE)</f>
        <v>0</v>
      </c>
      <c r="T703" s="187">
        <f>($N174-$N703)*VLOOKUP($F703,DRT,4,FALSE)</f>
        <v>0</v>
      </c>
      <c r="U703" s="187">
        <f>($O174-$O703)*VLOOKUP($F703,DRT,4,FALSE)</f>
        <v>0</v>
      </c>
      <c r="V703" s="214">
        <f>($P174-$P703)*VLOOKUP($F703,DRT,4,FALSE)</f>
        <v>0</v>
      </c>
      <c r="W703" s="54">
        <f t="shared" si="262"/>
        <v>0</v>
      </c>
    </row>
    <row r="704" spans="1:23" s="370" customFormat="1" outlineLevel="1" x14ac:dyDescent="0.2">
      <c r="A704" s="524"/>
      <c r="B704" s="514"/>
      <c r="C704" s="515"/>
      <c r="D704" s="515"/>
      <c r="E704" s="515"/>
      <c r="F704" s="525" t="s">
        <v>107</v>
      </c>
      <c r="G704" s="191">
        <f t="shared" si="260"/>
        <v>0</v>
      </c>
      <c r="H704" s="526">
        <f t="shared" si="261"/>
        <v>0</v>
      </c>
      <c r="I704" s="527">
        <f t="shared" si="261"/>
        <v>0</v>
      </c>
      <c r="J704" s="527">
        <f t="shared" si="261"/>
        <v>0</v>
      </c>
      <c r="K704" s="528">
        <f t="shared" si="261"/>
        <v>0</v>
      </c>
      <c r="L704" s="529">
        <f>IF(L175="",0,L175*VLOOKUP($F704,DRT,4,FALSE))</f>
        <v>0</v>
      </c>
      <c r="M704" s="187">
        <f>IF(M175="",0,M175*VLOOKUP($F704,DRT,4,FALSE))</f>
        <v>0</v>
      </c>
      <c r="N704" s="187">
        <f t="shared" si="263"/>
        <v>0</v>
      </c>
      <c r="O704" s="187">
        <f t="shared" si="263"/>
        <v>0</v>
      </c>
      <c r="P704" s="187">
        <f t="shared" si="263"/>
        <v>0</v>
      </c>
      <c r="Q704" s="187">
        <f t="shared" ref="Q704:V705" si="264">IF(Q175="",0,Q175*VLOOKUP($F704,DRT,4,FALSE))</f>
        <v>0</v>
      </c>
      <c r="R704" s="187">
        <f t="shared" si="264"/>
        <v>0</v>
      </c>
      <c r="S704" s="187">
        <f t="shared" si="264"/>
        <v>0</v>
      </c>
      <c r="T704" s="187">
        <f t="shared" si="264"/>
        <v>0</v>
      </c>
      <c r="U704" s="187">
        <f t="shared" si="264"/>
        <v>0</v>
      </c>
      <c r="V704" s="214">
        <f t="shared" si="264"/>
        <v>0</v>
      </c>
      <c r="W704" s="54">
        <f t="shared" si="262"/>
        <v>0</v>
      </c>
    </row>
    <row r="705" spans="1:23" s="370" customFormat="1" outlineLevel="1" x14ac:dyDescent="0.2">
      <c r="A705" s="524"/>
      <c r="B705" s="514"/>
      <c r="C705" s="515"/>
      <c r="D705" s="515"/>
      <c r="E705" s="515"/>
      <c r="F705" s="525" t="s">
        <v>108</v>
      </c>
      <c r="G705" s="191">
        <f t="shared" si="260"/>
        <v>0</v>
      </c>
      <c r="H705" s="526">
        <f t="shared" si="261"/>
        <v>0</v>
      </c>
      <c r="I705" s="527">
        <f t="shared" si="261"/>
        <v>0</v>
      </c>
      <c r="J705" s="527">
        <f t="shared" si="261"/>
        <v>0</v>
      </c>
      <c r="K705" s="528">
        <f t="shared" si="261"/>
        <v>0</v>
      </c>
      <c r="L705" s="213">
        <f>IF(L176="",0,L176*VLOOKUP($F705,DRT,4,FALSE))</f>
        <v>0</v>
      </c>
      <c r="M705" s="527">
        <f>IF(M176="",0,M176*VLOOKUP($F705,DRT,4,FALSE))</f>
        <v>0</v>
      </c>
      <c r="N705" s="187">
        <f t="shared" si="263"/>
        <v>0</v>
      </c>
      <c r="O705" s="187">
        <f t="shared" si="263"/>
        <v>0</v>
      </c>
      <c r="P705" s="187">
        <f t="shared" si="263"/>
        <v>0</v>
      </c>
      <c r="Q705" s="187">
        <f t="shared" si="264"/>
        <v>0</v>
      </c>
      <c r="R705" s="187">
        <f t="shared" si="264"/>
        <v>0</v>
      </c>
      <c r="S705" s="187">
        <f t="shared" si="264"/>
        <v>0</v>
      </c>
      <c r="T705" s="187">
        <f t="shared" si="264"/>
        <v>0</v>
      </c>
      <c r="U705" s="187">
        <f t="shared" si="264"/>
        <v>0</v>
      </c>
      <c r="V705" s="214">
        <f t="shared" si="264"/>
        <v>0</v>
      </c>
      <c r="W705" s="54">
        <f t="shared" si="262"/>
        <v>0</v>
      </c>
    </row>
    <row r="706" spans="1:23" s="370" customFormat="1" x14ac:dyDescent="0.2">
      <c r="A706" s="524"/>
      <c r="B706" s="514"/>
      <c r="C706" s="515"/>
      <c r="D706" s="515"/>
      <c r="E706" s="515" t="s">
        <v>109</v>
      </c>
      <c r="F706" s="516"/>
      <c r="G706" s="517">
        <f t="shared" ref="G706:V706" si="265">SUBTOTAL(9,G707:G712)</f>
        <v>0</v>
      </c>
      <c r="H706" s="518">
        <f t="shared" si="265"/>
        <v>0</v>
      </c>
      <c r="I706" s="518">
        <f t="shared" si="265"/>
        <v>0</v>
      </c>
      <c r="J706" s="518">
        <f t="shared" si="265"/>
        <v>0</v>
      </c>
      <c r="K706" s="519">
        <f t="shared" si="265"/>
        <v>0</v>
      </c>
      <c r="L706" s="44">
        <f t="shared" si="265"/>
        <v>0</v>
      </c>
      <c r="M706" s="45">
        <f t="shared" si="265"/>
        <v>0</v>
      </c>
      <c r="N706" s="45">
        <f t="shared" si="265"/>
        <v>0</v>
      </c>
      <c r="O706" s="45">
        <f t="shared" si="265"/>
        <v>0</v>
      </c>
      <c r="P706" s="45">
        <f t="shared" si="265"/>
        <v>0</v>
      </c>
      <c r="Q706" s="45">
        <f t="shared" si="265"/>
        <v>0</v>
      </c>
      <c r="R706" s="45">
        <f t="shared" si="265"/>
        <v>0</v>
      </c>
      <c r="S706" s="45">
        <f t="shared" si="265"/>
        <v>0</v>
      </c>
      <c r="T706" s="45">
        <f t="shared" si="265"/>
        <v>0</v>
      </c>
      <c r="U706" s="45">
        <f t="shared" si="265"/>
        <v>0</v>
      </c>
      <c r="V706" s="519">
        <f t="shared" si="265"/>
        <v>0</v>
      </c>
      <c r="W706" s="519">
        <f>SUBTOTAL(9,W707:W712)</f>
        <v>0</v>
      </c>
    </row>
    <row r="707" spans="1:23" s="370" customFormat="1" outlineLevel="1" x14ac:dyDescent="0.2">
      <c r="A707" s="524"/>
      <c r="B707" s="514"/>
      <c r="C707" s="515"/>
      <c r="D707" s="515"/>
      <c r="E707" s="515"/>
      <c r="F707" s="525" t="s">
        <v>110</v>
      </c>
      <c r="G707" s="191">
        <f t="shared" ref="G707:G712" si="266">G178</f>
        <v>0</v>
      </c>
      <c r="H707" s="526">
        <f t="shared" ref="H707:K712" si="267">IF(H178="",0,H178*VLOOKUP($F707,DRT,3,FALSE))</f>
        <v>0</v>
      </c>
      <c r="I707" s="527">
        <f t="shared" si="267"/>
        <v>0</v>
      </c>
      <c r="J707" s="527">
        <f t="shared" si="267"/>
        <v>0</v>
      </c>
      <c r="K707" s="528">
        <f t="shared" si="267"/>
        <v>0</v>
      </c>
      <c r="L707" s="213">
        <f>(SUM($H178:$L178)-SUM($H707:K707))*VLOOKUP($F707,DRT,4,FALSE)</f>
        <v>0</v>
      </c>
      <c r="M707" s="187">
        <f>(SUM($H178:$L178)-SUM($H707:L707))*VLOOKUP($F707,DRT,4,FALSE)</f>
        <v>0</v>
      </c>
      <c r="N707" s="187">
        <f>(SUM($H178:$L178)-SUM($H707:M707))*VLOOKUP($F707,DRT,4,FALSE)</f>
        <v>0</v>
      </c>
      <c r="O707" s="187">
        <f>(SUM($H178:$L178)-SUM($H707:N707))*VLOOKUP($F707,DRT,4,FALSE)</f>
        <v>0</v>
      </c>
      <c r="P707" s="187">
        <f>(SUM($H178:$L178)-SUM($H707:O707))*VLOOKUP($F707,DRT,4,FALSE)</f>
        <v>0</v>
      </c>
      <c r="Q707" s="187">
        <f>(SUM($H178:$L178)-SUM($H707:P707))*VLOOKUP($F707,DRT,4,FALSE)</f>
        <v>0</v>
      </c>
      <c r="R707" s="187">
        <f>(SUM($H178:$L178)-SUM($H707:Q707))*VLOOKUP($F707,DRT,4,FALSE)</f>
        <v>0</v>
      </c>
      <c r="S707" s="187">
        <f>(SUM($H178:$L178)-SUM($H707:R707))*VLOOKUP($F707,DRT,4,FALSE)</f>
        <v>0</v>
      </c>
      <c r="T707" s="187">
        <f>(SUM($H178:$L178)-SUM($H707:S707))*VLOOKUP($F707,DRT,4,FALSE)</f>
        <v>0</v>
      </c>
      <c r="U707" s="187">
        <f>(SUM($H178:$L178)-SUM($H707:T707))*VLOOKUP($F707,DRT,4,FALSE)</f>
        <v>0</v>
      </c>
      <c r="V707" s="214">
        <f>(SUM($H178:$L178)-SUM($H707:U707))*VLOOKUP($F707,DRT,4,FALSE)</f>
        <v>0</v>
      </c>
      <c r="W707" s="54">
        <f t="shared" ref="W707:W712" si="268">G707-SUM(H707:V707)</f>
        <v>0</v>
      </c>
    </row>
    <row r="708" spans="1:23" s="370" customFormat="1" outlineLevel="1" x14ac:dyDescent="0.2">
      <c r="A708" s="524"/>
      <c r="B708" s="514"/>
      <c r="C708" s="515"/>
      <c r="D708" s="515"/>
      <c r="E708" s="515"/>
      <c r="F708" s="525" t="s">
        <v>111</v>
      </c>
      <c r="G708" s="191">
        <f t="shared" si="266"/>
        <v>0</v>
      </c>
      <c r="H708" s="526">
        <f t="shared" si="267"/>
        <v>0</v>
      </c>
      <c r="I708" s="527">
        <f t="shared" si="267"/>
        <v>0</v>
      </c>
      <c r="J708" s="527">
        <f t="shared" si="267"/>
        <v>0</v>
      </c>
      <c r="K708" s="528">
        <f t="shared" si="267"/>
        <v>0</v>
      </c>
      <c r="L708" s="529">
        <f>IF(L179="",0,L179*VLOOKUP($F708,DRT,4,FALSE))</f>
        <v>0</v>
      </c>
      <c r="M708" s="187">
        <f>(SUM($H179:$K179,M179)-SUM($H708:$K708))*VLOOKUP($F708,DRT,4,FALSE)</f>
        <v>0</v>
      </c>
      <c r="N708" s="187">
        <f>($L179-$L708)*VLOOKUP($F708,DRT,4,FALSE)</f>
        <v>0</v>
      </c>
      <c r="O708" s="187">
        <f>(SUM($H179:$K179,M179)-SUM($H708:$K708)-$M708)*VLOOKUP($F708,DRT,4,FALSE)</f>
        <v>0</v>
      </c>
      <c r="P708" s="187">
        <f>($L179-$L708-$N708)*VLOOKUP($F708,DRT,4,FALSE)</f>
        <v>0</v>
      </c>
      <c r="Q708" s="187">
        <f>(SUM($H179:$K179,M179)-SUM($H708:$K708)-$M708-$O708)*VLOOKUP($F708,DRT,4,FALSE)</f>
        <v>0</v>
      </c>
      <c r="R708" s="187">
        <f>($L179-$L708-$N708-$P708)*VLOOKUP($F708,DRT,4,FALSE)</f>
        <v>0</v>
      </c>
      <c r="S708" s="187">
        <f>(SUM($H179:$K179,M179)-SUM($H708:$K708)-$M708-$O708-$Q708)*VLOOKUP($F708,DRT,4,FALSE)</f>
        <v>0</v>
      </c>
      <c r="T708" s="187">
        <f>($L179-$L708-$N708-$P708-$R708)*VLOOKUP($F708,DRT,4,FALSE)</f>
        <v>0</v>
      </c>
      <c r="U708" s="187">
        <f>(SUM($H179:$K179,M179)-SUM($H708:$K708)-$M708-$O708-$Q708-$S708)*VLOOKUP($F708,DRT,4,FALSE)</f>
        <v>0</v>
      </c>
      <c r="V708" s="214">
        <f>($L179-$L708-$N708-$P708-$R708-$T708)*VLOOKUP($F708,DRT,4,FALSE)</f>
        <v>0</v>
      </c>
      <c r="W708" s="54">
        <f t="shared" si="268"/>
        <v>0</v>
      </c>
    </row>
    <row r="709" spans="1:23" s="370" customFormat="1" outlineLevel="1" x14ac:dyDescent="0.2">
      <c r="A709" s="524"/>
      <c r="B709" s="514"/>
      <c r="C709" s="515"/>
      <c r="D709" s="515"/>
      <c r="E709" s="515"/>
      <c r="F709" s="525" t="s">
        <v>112</v>
      </c>
      <c r="G709" s="191">
        <f t="shared" si="266"/>
        <v>0</v>
      </c>
      <c r="H709" s="526">
        <f t="shared" si="267"/>
        <v>0</v>
      </c>
      <c r="I709" s="527">
        <f t="shared" si="267"/>
        <v>0</v>
      </c>
      <c r="J709" s="527">
        <f t="shared" si="267"/>
        <v>0</v>
      </c>
      <c r="K709" s="528">
        <f t="shared" si="267"/>
        <v>0</v>
      </c>
      <c r="L709" s="529">
        <f>IF(L180="",0,L180*VLOOKUP($F709,DRT,4,FALSE))</f>
        <v>0</v>
      </c>
      <c r="M709" s="187">
        <f>IF(M180="",0,M180*VLOOKUP($F709,DRT,4,FALSE))</f>
        <v>0</v>
      </c>
      <c r="N709" s="187">
        <f>(SUM($H180:$K180,N180)-SUM($H709:$K709))*VLOOKUP($F709,DRT,4,FALSE)</f>
        <v>0</v>
      </c>
      <c r="O709" s="187">
        <f>($L180+$O180-$L709)*VLOOKUP($F709,DRT,4,FALSE)</f>
        <v>0</v>
      </c>
      <c r="P709" s="187">
        <f>($M180-$M709)*VLOOKUP($F709,DRT,4,FALSE)</f>
        <v>0</v>
      </c>
      <c r="Q709" s="187">
        <f>(SUM($H180:$K180,N180)-SUM($H709:$K709)-N709)*VLOOKUP($F709,DRT,4,FALSE)</f>
        <v>0</v>
      </c>
      <c r="R709" s="187">
        <f>($L180+$O180-$L709-$O709)*VLOOKUP($F709,DRT,4,FALSE)</f>
        <v>0</v>
      </c>
      <c r="S709" s="187">
        <f>($M180-$M709-$P709)*VLOOKUP($F709,DRT,4,FALSE)</f>
        <v>0</v>
      </c>
      <c r="T709" s="187">
        <f>(SUM($H180:$K180,N180)-SUM($H709:$K709)-$N709-$Q709)*VLOOKUP($F709,DRT,4,FALSE)</f>
        <v>0</v>
      </c>
      <c r="U709" s="187">
        <f>($L180+O180-$L709-$O709-$R709)*VLOOKUP($F709,DRT,4,FALSE)</f>
        <v>0</v>
      </c>
      <c r="V709" s="214">
        <f>($M180-$M709-$P709-$S709)*VLOOKUP($F709,DRT,4,FALSE)</f>
        <v>0</v>
      </c>
      <c r="W709" s="54">
        <f t="shared" si="268"/>
        <v>0</v>
      </c>
    </row>
    <row r="710" spans="1:23" s="370" customFormat="1" outlineLevel="1" x14ac:dyDescent="0.2">
      <c r="A710" s="524"/>
      <c r="B710" s="514"/>
      <c r="C710" s="515"/>
      <c r="D710" s="515"/>
      <c r="E710" s="515"/>
      <c r="F710" s="525" t="s">
        <v>113</v>
      </c>
      <c r="G710" s="191">
        <f t="shared" si="266"/>
        <v>0</v>
      </c>
      <c r="H710" s="526">
        <f t="shared" si="267"/>
        <v>0</v>
      </c>
      <c r="I710" s="527">
        <f t="shared" si="267"/>
        <v>0</v>
      </c>
      <c r="J710" s="527">
        <f t="shared" si="267"/>
        <v>0</v>
      </c>
      <c r="K710" s="528">
        <f t="shared" si="267"/>
        <v>0</v>
      </c>
      <c r="L710" s="529">
        <f>IF(L181="",0,L181*VLOOKUP($F710,DRT,4,FALSE))</f>
        <v>0</v>
      </c>
      <c r="M710" s="187">
        <f>IF(M181="",0,M181*VLOOKUP($F710,DRT,4,FALSE))</f>
        <v>0</v>
      </c>
      <c r="N710" s="187">
        <f t="shared" ref="N710:P712" si="269">IF(N181="",0,N181*VLOOKUP($F710,DRT,4,FALSE))</f>
        <v>0</v>
      </c>
      <c r="O710" s="187">
        <f t="shared" si="269"/>
        <v>0</v>
      </c>
      <c r="P710" s="187">
        <f t="shared" si="269"/>
        <v>0</v>
      </c>
      <c r="Q710" s="187">
        <f>(SUM($H181:$K181,Q181)-SUM($H710:$K710))*VLOOKUP($F710,DRT,4,FALSE)</f>
        <v>0</v>
      </c>
      <c r="R710" s="187">
        <f>($L181+R181-$L710)*VLOOKUP($F710,DRT,4,FALSE)</f>
        <v>0</v>
      </c>
      <c r="S710" s="187">
        <f>($M181+S181-$M710)*VLOOKUP($F710,DRT,4,FALSE)</f>
        <v>0</v>
      </c>
      <c r="T710" s="187">
        <f>($N181-$N710)*VLOOKUP($F710,DRT,4,FALSE)</f>
        <v>0</v>
      </c>
      <c r="U710" s="187">
        <f>($O181-$O710)*VLOOKUP($F710,DRT,4,FALSE)</f>
        <v>0</v>
      </c>
      <c r="V710" s="214">
        <f>($P181-$P710)*VLOOKUP($F710,DRT,4,FALSE)</f>
        <v>0</v>
      </c>
      <c r="W710" s="54">
        <f t="shared" si="268"/>
        <v>0</v>
      </c>
    </row>
    <row r="711" spans="1:23" s="370" customFormat="1" outlineLevel="1" x14ac:dyDescent="0.2">
      <c r="A711" s="524"/>
      <c r="B711" s="514"/>
      <c r="C711" s="515"/>
      <c r="D711" s="515"/>
      <c r="E711" s="515"/>
      <c r="F711" s="525" t="s">
        <v>114</v>
      </c>
      <c r="G711" s="191">
        <f t="shared" si="266"/>
        <v>0</v>
      </c>
      <c r="H711" s="526">
        <f t="shared" si="267"/>
        <v>0</v>
      </c>
      <c r="I711" s="527">
        <f t="shared" si="267"/>
        <v>0</v>
      </c>
      <c r="J711" s="527">
        <f t="shared" si="267"/>
        <v>0</v>
      </c>
      <c r="K711" s="528">
        <f t="shared" si="267"/>
        <v>0</v>
      </c>
      <c r="L711" s="529">
        <f>IF(L182="",0,L182*VLOOKUP($F711,DRT,4,FALSE))</f>
        <v>0</v>
      </c>
      <c r="M711" s="187">
        <f>IF(M182="",0,M182*VLOOKUP($F711,DRT,4,FALSE))</f>
        <v>0</v>
      </c>
      <c r="N711" s="187">
        <f t="shared" si="269"/>
        <v>0</v>
      </c>
      <c r="O711" s="187">
        <f t="shared" si="269"/>
        <v>0</v>
      </c>
      <c r="P711" s="187">
        <f t="shared" si="269"/>
        <v>0</v>
      </c>
      <c r="Q711" s="187">
        <f t="shared" ref="Q711:V712" si="270">IF(Q182="",0,Q182*VLOOKUP($F711,DRT,4,FALSE))</f>
        <v>0</v>
      </c>
      <c r="R711" s="187">
        <f t="shared" si="270"/>
        <v>0</v>
      </c>
      <c r="S711" s="187">
        <f t="shared" si="270"/>
        <v>0</v>
      </c>
      <c r="T711" s="187">
        <f t="shared" si="270"/>
        <v>0</v>
      </c>
      <c r="U711" s="187">
        <f t="shared" si="270"/>
        <v>0</v>
      </c>
      <c r="V711" s="214">
        <f t="shared" si="270"/>
        <v>0</v>
      </c>
      <c r="W711" s="54">
        <f t="shared" si="268"/>
        <v>0</v>
      </c>
    </row>
    <row r="712" spans="1:23" s="370" customFormat="1" outlineLevel="1" x14ac:dyDescent="0.2">
      <c r="A712" s="524"/>
      <c r="B712" s="514"/>
      <c r="C712" s="515"/>
      <c r="D712" s="515"/>
      <c r="E712" s="515"/>
      <c r="F712" s="525" t="s">
        <v>115</v>
      </c>
      <c r="G712" s="191">
        <f t="shared" si="266"/>
        <v>0</v>
      </c>
      <c r="H712" s="526">
        <f t="shared" si="267"/>
        <v>0</v>
      </c>
      <c r="I712" s="527">
        <f t="shared" si="267"/>
        <v>0</v>
      </c>
      <c r="J712" s="527">
        <f t="shared" si="267"/>
        <v>0</v>
      </c>
      <c r="K712" s="528">
        <f t="shared" si="267"/>
        <v>0</v>
      </c>
      <c r="L712" s="213">
        <f>IF(L183="",0,L183*VLOOKUP($F712,DRT,4,FALSE))</f>
        <v>0</v>
      </c>
      <c r="M712" s="527">
        <f>IF(M183="",0,M183*VLOOKUP($F712,DRT,4,FALSE))</f>
        <v>0</v>
      </c>
      <c r="N712" s="187">
        <f t="shared" si="269"/>
        <v>0</v>
      </c>
      <c r="O712" s="187">
        <f t="shared" si="269"/>
        <v>0</v>
      </c>
      <c r="P712" s="187">
        <f t="shared" si="269"/>
        <v>0</v>
      </c>
      <c r="Q712" s="187">
        <f t="shared" si="270"/>
        <v>0</v>
      </c>
      <c r="R712" s="187">
        <f t="shared" si="270"/>
        <v>0</v>
      </c>
      <c r="S712" s="187">
        <f t="shared" si="270"/>
        <v>0</v>
      </c>
      <c r="T712" s="187">
        <f t="shared" si="270"/>
        <v>0</v>
      </c>
      <c r="U712" s="187">
        <f t="shared" si="270"/>
        <v>0</v>
      </c>
      <c r="V712" s="214">
        <f t="shared" si="270"/>
        <v>0</v>
      </c>
      <c r="W712" s="54">
        <f t="shared" si="268"/>
        <v>0</v>
      </c>
    </row>
    <row r="713" spans="1:23" s="370" customFormat="1" x14ac:dyDescent="0.2">
      <c r="A713" s="524"/>
      <c r="B713" s="514"/>
      <c r="C713" s="515"/>
      <c r="D713" s="515"/>
      <c r="E713" s="515" t="s">
        <v>318</v>
      </c>
      <c r="F713" s="516"/>
      <c r="G713" s="517">
        <f t="shared" ref="G713:V713" si="271">SUBTOTAL(9,G714:G719)</f>
        <v>0</v>
      </c>
      <c r="H713" s="518">
        <f t="shared" si="271"/>
        <v>0</v>
      </c>
      <c r="I713" s="518">
        <f t="shared" si="271"/>
        <v>0</v>
      </c>
      <c r="J713" s="518">
        <f t="shared" si="271"/>
        <v>0</v>
      </c>
      <c r="K713" s="519">
        <f t="shared" si="271"/>
        <v>0</v>
      </c>
      <c r="L713" s="44">
        <f t="shared" si="271"/>
        <v>0</v>
      </c>
      <c r="M713" s="45">
        <f t="shared" si="271"/>
        <v>0</v>
      </c>
      <c r="N713" s="45">
        <f t="shared" si="271"/>
        <v>0</v>
      </c>
      <c r="O713" s="45">
        <f t="shared" si="271"/>
        <v>0</v>
      </c>
      <c r="P713" s="45">
        <f t="shared" si="271"/>
        <v>0</v>
      </c>
      <c r="Q713" s="45">
        <f t="shared" si="271"/>
        <v>0</v>
      </c>
      <c r="R713" s="45">
        <f t="shared" si="271"/>
        <v>0</v>
      </c>
      <c r="S713" s="45">
        <f t="shared" si="271"/>
        <v>0</v>
      </c>
      <c r="T713" s="45">
        <f t="shared" si="271"/>
        <v>0</v>
      </c>
      <c r="U713" s="45">
        <f t="shared" si="271"/>
        <v>0</v>
      </c>
      <c r="V713" s="519">
        <f t="shared" si="271"/>
        <v>0</v>
      </c>
      <c r="W713" s="519">
        <f>SUBTOTAL(9,W714:W719)</f>
        <v>0</v>
      </c>
    </row>
    <row r="714" spans="1:23" s="370" customFormat="1" outlineLevel="1" x14ac:dyDescent="0.2">
      <c r="A714" s="524"/>
      <c r="B714" s="514"/>
      <c r="C714" s="515"/>
      <c r="D714" s="515"/>
      <c r="E714" s="522"/>
      <c r="F714" s="525" t="s">
        <v>435</v>
      </c>
      <c r="G714" s="191">
        <f t="shared" ref="G714:G719" si="272">G185</f>
        <v>0</v>
      </c>
      <c r="H714" s="526">
        <f t="shared" ref="H714:K719" si="273">IF(H185="",0,H185*VLOOKUP($F714,DRT,3,FALSE))</f>
        <v>0</v>
      </c>
      <c r="I714" s="527">
        <f t="shared" si="273"/>
        <v>0</v>
      </c>
      <c r="J714" s="527">
        <f t="shared" si="273"/>
        <v>0</v>
      </c>
      <c r="K714" s="528">
        <f t="shared" si="273"/>
        <v>0</v>
      </c>
      <c r="L714" s="213">
        <f>(SUM($H185:$L185)-SUM($H714:K714))*VLOOKUP($F714,DRT,4,FALSE)</f>
        <v>0</v>
      </c>
      <c r="M714" s="187">
        <f>(SUM($H185:$L185)-SUM($H714:L714))*VLOOKUP($F714,DRT,4,FALSE)</f>
        <v>0</v>
      </c>
      <c r="N714" s="187">
        <f>(SUM($H185:$L185)-SUM($H714:M714))*VLOOKUP($F714,DRT,4,FALSE)</f>
        <v>0</v>
      </c>
      <c r="O714" s="187">
        <f>(SUM($H185:$L185)-SUM($H714:N714))*VLOOKUP($F714,DRT,4,FALSE)</f>
        <v>0</v>
      </c>
      <c r="P714" s="187">
        <f>(SUM($H185:$L185)-SUM($H714:O714))*VLOOKUP($F714,DRT,4,FALSE)</f>
        <v>0</v>
      </c>
      <c r="Q714" s="187">
        <f>(SUM($H185:$L185)-SUM($H714:P714))*VLOOKUP($F714,DRT,4,FALSE)</f>
        <v>0</v>
      </c>
      <c r="R714" s="187">
        <f>(SUM($H185:$L185)-SUM($H714:Q714))*VLOOKUP($F714,DRT,4,FALSE)</f>
        <v>0</v>
      </c>
      <c r="S714" s="187">
        <f>(SUM($H185:$L185)-SUM($H714:R714))*VLOOKUP($F714,DRT,4,FALSE)</f>
        <v>0</v>
      </c>
      <c r="T714" s="187">
        <f>(SUM($H185:$L185)-SUM($H714:S714))*VLOOKUP($F714,DRT,4,FALSE)</f>
        <v>0</v>
      </c>
      <c r="U714" s="187">
        <f>(SUM($H185:$L185)-SUM($H714:T714))*VLOOKUP($F714,DRT,4,FALSE)</f>
        <v>0</v>
      </c>
      <c r="V714" s="214">
        <f>(SUM($H185:$L185)-SUM($H714:U714))*VLOOKUP($F714,DRT,4,FALSE)</f>
        <v>0</v>
      </c>
      <c r="W714" s="54">
        <f t="shared" ref="W714:W719" si="274">G714-SUM(H714:V714)</f>
        <v>0</v>
      </c>
    </row>
    <row r="715" spans="1:23" s="370" customFormat="1" outlineLevel="1" x14ac:dyDescent="0.2">
      <c r="A715" s="524"/>
      <c r="B715" s="514"/>
      <c r="C715" s="515"/>
      <c r="D715" s="515"/>
      <c r="E715" s="522"/>
      <c r="F715" s="525" t="s">
        <v>436</v>
      </c>
      <c r="G715" s="191">
        <f t="shared" si="272"/>
        <v>0</v>
      </c>
      <c r="H715" s="526">
        <f t="shared" si="273"/>
        <v>0</v>
      </c>
      <c r="I715" s="527">
        <f t="shared" si="273"/>
        <v>0</v>
      </c>
      <c r="J715" s="527">
        <f t="shared" si="273"/>
        <v>0</v>
      </c>
      <c r="K715" s="528">
        <f t="shared" si="273"/>
        <v>0</v>
      </c>
      <c r="L715" s="529">
        <f>IF(L186="",0,L186*VLOOKUP($F715,DRT,4,FALSE))</f>
        <v>0</v>
      </c>
      <c r="M715" s="187">
        <f>(SUM($H186:$K186,M186)-SUM($H715:$K715))*VLOOKUP($F715,DRT,4,FALSE)</f>
        <v>0</v>
      </c>
      <c r="N715" s="187">
        <f>($L186-$L715)*VLOOKUP($F715,DRT,4,FALSE)</f>
        <v>0</v>
      </c>
      <c r="O715" s="187">
        <f>(SUM($H186:$K186,M186)-SUM($H715:$K715)-$M715)*VLOOKUP($F715,DRT,4,FALSE)</f>
        <v>0</v>
      </c>
      <c r="P715" s="187">
        <f>($L186-$L715-$N715)*VLOOKUP($F715,DRT,4,FALSE)</f>
        <v>0</v>
      </c>
      <c r="Q715" s="187">
        <f>(SUM($H186:$K186,M186)-SUM($H715:$K715)-$M715-$O715)*VLOOKUP($F715,DRT,4,FALSE)</f>
        <v>0</v>
      </c>
      <c r="R715" s="187">
        <f>($L186-$L715-$N715-$P715)*VLOOKUP($F715,DRT,4,FALSE)</f>
        <v>0</v>
      </c>
      <c r="S715" s="187">
        <f>(SUM($H186:$K186,M186)-SUM($H715:$K715)-$M715-$O715-$Q715)*VLOOKUP($F715,DRT,4,FALSE)</f>
        <v>0</v>
      </c>
      <c r="T715" s="187">
        <f>($L186-$L715-$N715-$P715-$R715)*VLOOKUP($F715,DRT,4,FALSE)</f>
        <v>0</v>
      </c>
      <c r="U715" s="187">
        <f>(SUM($H186:$K186,M186)-SUM($H715:$K715)-$M715-$O715-$Q715-$S715)*VLOOKUP($F715,DRT,4,FALSE)</f>
        <v>0</v>
      </c>
      <c r="V715" s="214">
        <f>($L186-$L715-$N715-$P715-$R715-$T715)*VLOOKUP($F715,DRT,4,FALSE)</f>
        <v>0</v>
      </c>
      <c r="W715" s="54">
        <f t="shared" si="274"/>
        <v>0</v>
      </c>
    </row>
    <row r="716" spans="1:23" s="370" customFormat="1" outlineLevel="1" x14ac:dyDescent="0.2">
      <c r="A716" s="524"/>
      <c r="B716" s="514"/>
      <c r="C716" s="515"/>
      <c r="D716" s="515"/>
      <c r="E716" s="522"/>
      <c r="F716" s="525" t="s">
        <v>437</v>
      </c>
      <c r="G716" s="191">
        <f t="shared" si="272"/>
        <v>0</v>
      </c>
      <c r="H716" s="526">
        <f t="shared" si="273"/>
        <v>0</v>
      </c>
      <c r="I716" s="527">
        <f t="shared" si="273"/>
        <v>0</v>
      </c>
      <c r="J716" s="527">
        <f t="shared" si="273"/>
        <v>0</v>
      </c>
      <c r="K716" s="528">
        <f t="shared" si="273"/>
        <v>0</v>
      </c>
      <c r="L716" s="529">
        <f>IF(L187="",0,L187*VLOOKUP($F716,DRT,4,FALSE))</f>
        <v>0</v>
      </c>
      <c r="M716" s="187">
        <f>IF(M187="",0,M187*VLOOKUP($F716,DRT,4,FALSE))</f>
        <v>0</v>
      </c>
      <c r="N716" s="187">
        <f>(SUM($H187:$K187,N187)-SUM($H716:$K716))*VLOOKUP($F716,DRT,4,FALSE)</f>
        <v>0</v>
      </c>
      <c r="O716" s="187">
        <f>($L187+$O187-$L716)*VLOOKUP($F716,DRT,4,FALSE)</f>
        <v>0</v>
      </c>
      <c r="P716" s="187">
        <f>($M187-$M716)*VLOOKUP($F716,DRT,4,FALSE)</f>
        <v>0</v>
      </c>
      <c r="Q716" s="187">
        <f>(SUM($H187:$K187,N187)-SUM($H716:$K716)-N716)*VLOOKUP($F716,DRT,4,FALSE)</f>
        <v>0</v>
      </c>
      <c r="R716" s="187">
        <f>($L187+$O187-$L716-$O716)*VLOOKUP($F716,DRT,4,FALSE)</f>
        <v>0</v>
      </c>
      <c r="S716" s="187">
        <f>($M187-$M716-$P716)*VLOOKUP($F716,DRT,4,FALSE)</f>
        <v>0</v>
      </c>
      <c r="T716" s="187">
        <f>(SUM($H187:$K187,N187)-SUM($H716:$K716)-$N716-$Q716)*VLOOKUP($F716,DRT,4,FALSE)</f>
        <v>0</v>
      </c>
      <c r="U716" s="187">
        <f>($L187+O187-$L716-$O716-$R716)*VLOOKUP($F716,DRT,4,FALSE)</f>
        <v>0</v>
      </c>
      <c r="V716" s="214">
        <f>($M187-$M716-$P716-$S716)*VLOOKUP($F716,DRT,4,FALSE)</f>
        <v>0</v>
      </c>
      <c r="W716" s="54">
        <f t="shared" si="274"/>
        <v>0</v>
      </c>
    </row>
    <row r="717" spans="1:23" s="370" customFormat="1" outlineLevel="1" x14ac:dyDescent="0.2">
      <c r="A717" s="524"/>
      <c r="B717" s="514"/>
      <c r="C717" s="515"/>
      <c r="D717" s="515"/>
      <c r="E717" s="522"/>
      <c r="F717" s="525" t="s">
        <v>438</v>
      </c>
      <c r="G717" s="191">
        <f t="shared" si="272"/>
        <v>0</v>
      </c>
      <c r="H717" s="526">
        <f t="shared" si="273"/>
        <v>0</v>
      </c>
      <c r="I717" s="527">
        <f t="shared" si="273"/>
        <v>0</v>
      </c>
      <c r="J717" s="527">
        <f t="shared" si="273"/>
        <v>0</v>
      </c>
      <c r="K717" s="528">
        <f t="shared" si="273"/>
        <v>0</v>
      </c>
      <c r="L717" s="529">
        <f>IF(L188="",0,L188*VLOOKUP($F717,DRT,4,FALSE))</f>
        <v>0</v>
      </c>
      <c r="M717" s="187">
        <f>IF(M188="",0,M188*VLOOKUP($F717,DRT,4,FALSE))</f>
        <v>0</v>
      </c>
      <c r="N717" s="187">
        <f t="shared" ref="N717:P719" si="275">IF(N188="",0,N188*VLOOKUP($F717,DRT,4,FALSE))</f>
        <v>0</v>
      </c>
      <c r="O717" s="187">
        <f t="shared" si="275"/>
        <v>0</v>
      </c>
      <c r="P717" s="187">
        <f t="shared" si="275"/>
        <v>0</v>
      </c>
      <c r="Q717" s="187">
        <f>(SUM($H188:$K188,Q188)-SUM($H717:$K717))*VLOOKUP($F717,DRT,4,FALSE)</f>
        <v>0</v>
      </c>
      <c r="R717" s="187">
        <f>($L188+R188-$L717)*VLOOKUP($F717,DRT,4,FALSE)</f>
        <v>0</v>
      </c>
      <c r="S717" s="187">
        <f>($M188+S188-$M717)*VLOOKUP($F717,DRT,4,FALSE)</f>
        <v>0</v>
      </c>
      <c r="T717" s="187">
        <f>($N188-$N717)*VLOOKUP($F717,DRT,4,FALSE)</f>
        <v>0</v>
      </c>
      <c r="U717" s="187">
        <f>($O188-$O717)*VLOOKUP($F717,DRT,4,FALSE)</f>
        <v>0</v>
      </c>
      <c r="V717" s="214">
        <f>($P188-$P717)*VLOOKUP($F717,DRT,4,FALSE)</f>
        <v>0</v>
      </c>
      <c r="W717" s="54">
        <f t="shared" si="274"/>
        <v>0</v>
      </c>
    </row>
    <row r="718" spans="1:23" s="370" customFormat="1" outlineLevel="1" x14ac:dyDescent="0.2">
      <c r="A718" s="524"/>
      <c r="B718" s="514"/>
      <c r="C718" s="515"/>
      <c r="D718" s="515"/>
      <c r="E718" s="522"/>
      <c r="F718" s="525" t="s">
        <v>439</v>
      </c>
      <c r="G718" s="191">
        <f t="shared" si="272"/>
        <v>0</v>
      </c>
      <c r="H718" s="526">
        <f t="shared" si="273"/>
        <v>0</v>
      </c>
      <c r="I718" s="527">
        <f t="shared" si="273"/>
        <v>0</v>
      </c>
      <c r="J718" s="527">
        <f t="shared" si="273"/>
        <v>0</v>
      </c>
      <c r="K718" s="528">
        <f t="shared" si="273"/>
        <v>0</v>
      </c>
      <c r="L718" s="529">
        <f>IF(L189="",0,L189*VLOOKUP($F718,DRT,4,FALSE))</f>
        <v>0</v>
      </c>
      <c r="M718" s="187">
        <f>IF(M189="",0,M189*VLOOKUP($F718,DRT,4,FALSE))</f>
        <v>0</v>
      </c>
      <c r="N718" s="187">
        <f t="shared" si="275"/>
        <v>0</v>
      </c>
      <c r="O718" s="187">
        <f t="shared" si="275"/>
        <v>0</v>
      </c>
      <c r="P718" s="187">
        <f t="shared" si="275"/>
        <v>0</v>
      </c>
      <c r="Q718" s="187">
        <f t="shared" ref="Q718:V719" si="276">IF(Q189="",0,Q189*VLOOKUP($F718,DRT,4,FALSE))</f>
        <v>0</v>
      </c>
      <c r="R718" s="187">
        <f t="shared" si="276"/>
        <v>0</v>
      </c>
      <c r="S718" s="187">
        <f t="shared" si="276"/>
        <v>0</v>
      </c>
      <c r="T718" s="187">
        <f t="shared" si="276"/>
        <v>0</v>
      </c>
      <c r="U718" s="187">
        <f t="shared" si="276"/>
        <v>0</v>
      </c>
      <c r="V718" s="214">
        <f t="shared" si="276"/>
        <v>0</v>
      </c>
      <c r="W718" s="189">
        <f t="shared" si="274"/>
        <v>0</v>
      </c>
    </row>
    <row r="719" spans="1:23" s="370" customFormat="1" outlineLevel="1" x14ac:dyDescent="0.2">
      <c r="A719" s="524"/>
      <c r="B719" s="514"/>
      <c r="C719" s="515"/>
      <c r="D719" s="515"/>
      <c r="E719" s="522"/>
      <c r="F719" s="525" t="s">
        <v>440</v>
      </c>
      <c r="G719" s="191">
        <f t="shared" si="272"/>
        <v>0</v>
      </c>
      <c r="H719" s="526">
        <f t="shared" si="273"/>
        <v>0</v>
      </c>
      <c r="I719" s="527">
        <f t="shared" si="273"/>
        <v>0</v>
      </c>
      <c r="J719" s="527">
        <f t="shared" si="273"/>
        <v>0</v>
      </c>
      <c r="K719" s="528">
        <f t="shared" si="273"/>
        <v>0</v>
      </c>
      <c r="L719" s="213">
        <f>IF(L190="",0,L190*VLOOKUP($F719,DRT,4,FALSE))</f>
        <v>0</v>
      </c>
      <c r="M719" s="527">
        <f>IF(M190="",0,M190*VLOOKUP($F719,DRT,4,FALSE))</f>
        <v>0</v>
      </c>
      <c r="N719" s="187">
        <f t="shared" si="275"/>
        <v>0</v>
      </c>
      <c r="O719" s="187">
        <f t="shared" si="275"/>
        <v>0</v>
      </c>
      <c r="P719" s="187">
        <f t="shared" si="275"/>
        <v>0</v>
      </c>
      <c r="Q719" s="187">
        <f t="shared" si="276"/>
        <v>0</v>
      </c>
      <c r="R719" s="187">
        <f t="shared" si="276"/>
        <v>0</v>
      </c>
      <c r="S719" s="187">
        <f t="shared" si="276"/>
        <v>0</v>
      </c>
      <c r="T719" s="187">
        <f t="shared" si="276"/>
        <v>0</v>
      </c>
      <c r="U719" s="187">
        <f t="shared" si="276"/>
        <v>0</v>
      </c>
      <c r="V719" s="214">
        <f t="shared" si="276"/>
        <v>0</v>
      </c>
      <c r="W719" s="54">
        <f t="shared" si="274"/>
        <v>0</v>
      </c>
    </row>
    <row r="720" spans="1:23" x14ac:dyDescent="0.2">
      <c r="A720" s="361"/>
      <c r="B720" s="79"/>
      <c r="C720" s="72"/>
      <c r="D720" s="73" t="s">
        <v>116</v>
      </c>
      <c r="E720" s="34"/>
      <c r="F720" s="34"/>
      <c r="G720" s="77">
        <f t="shared" ref="G720:M720" si="277">SUBTOTAL(9,G721:G722)</f>
        <v>0</v>
      </c>
      <c r="H720" s="78">
        <f t="shared" si="277"/>
        <v>0</v>
      </c>
      <c r="I720" s="74">
        <f t="shared" si="277"/>
        <v>0</v>
      </c>
      <c r="J720" s="74">
        <f t="shared" si="277"/>
        <v>0</v>
      </c>
      <c r="K720" s="75">
        <f t="shared" si="277"/>
        <v>0</v>
      </c>
      <c r="L720" s="43">
        <f t="shared" si="277"/>
        <v>0</v>
      </c>
      <c r="M720" s="43">
        <f t="shared" si="277"/>
        <v>0</v>
      </c>
      <c r="N720" s="43">
        <f t="shared" ref="N720:W720" si="278">SUBTOTAL(9,N721:N722)</f>
        <v>0</v>
      </c>
      <c r="O720" s="43">
        <f t="shared" si="278"/>
        <v>0</v>
      </c>
      <c r="P720" s="43">
        <f t="shared" si="278"/>
        <v>0</v>
      </c>
      <c r="Q720" s="43">
        <f t="shared" si="278"/>
        <v>0</v>
      </c>
      <c r="R720" s="43">
        <f t="shared" si="278"/>
        <v>0</v>
      </c>
      <c r="S720" s="43">
        <f t="shared" si="278"/>
        <v>0</v>
      </c>
      <c r="T720" s="43">
        <f t="shared" si="278"/>
        <v>0</v>
      </c>
      <c r="U720" s="43">
        <f t="shared" si="278"/>
        <v>0</v>
      </c>
      <c r="V720" s="43">
        <f t="shared" si="278"/>
        <v>0</v>
      </c>
      <c r="W720" s="56">
        <f t="shared" si="278"/>
        <v>0</v>
      </c>
    </row>
    <row r="721" spans="1:23" outlineLevel="1" x14ac:dyDescent="0.2">
      <c r="A721" s="361"/>
      <c r="B721" s="79"/>
      <c r="C721" s="72"/>
      <c r="D721" s="73"/>
      <c r="E721" s="34"/>
      <c r="F721" s="180" t="s">
        <v>219</v>
      </c>
      <c r="G721" s="191">
        <f t="shared" ref="G721:V721" si="279">G192</f>
        <v>0</v>
      </c>
      <c r="H721" s="182">
        <f t="shared" si="279"/>
        <v>0</v>
      </c>
      <c r="I721" s="185">
        <f t="shared" si="279"/>
        <v>0</v>
      </c>
      <c r="J721" s="185">
        <f t="shared" si="279"/>
        <v>0</v>
      </c>
      <c r="K721" s="186">
        <f t="shared" si="279"/>
        <v>0</v>
      </c>
      <c r="L721" s="192">
        <f t="shared" si="279"/>
        <v>0</v>
      </c>
      <c r="M721" s="212">
        <f t="shared" si="279"/>
        <v>0</v>
      </c>
      <c r="N721" s="187">
        <f t="shared" si="279"/>
        <v>0</v>
      </c>
      <c r="O721" s="187">
        <f t="shared" si="279"/>
        <v>0</v>
      </c>
      <c r="P721" s="187">
        <f t="shared" si="279"/>
        <v>0</v>
      </c>
      <c r="Q721" s="187">
        <f t="shared" si="279"/>
        <v>0</v>
      </c>
      <c r="R721" s="187">
        <f t="shared" si="279"/>
        <v>0</v>
      </c>
      <c r="S721" s="187">
        <f t="shared" si="279"/>
        <v>0</v>
      </c>
      <c r="T721" s="187">
        <f t="shared" si="279"/>
        <v>0</v>
      </c>
      <c r="U721" s="187">
        <f t="shared" si="279"/>
        <v>0</v>
      </c>
      <c r="V721" s="212">
        <f t="shared" si="279"/>
        <v>0</v>
      </c>
      <c r="W721" s="54">
        <f>G721-SUM(H721:V721)</f>
        <v>0</v>
      </c>
    </row>
    <row r="722" spans="1:23" outlineLevel="1" x14ac:dyDescent="0.2">
      <c r="A722" s="361"/>
      <c r="B722" s="79"/>
      <c r="C722" s="72"/>
      <c r="D722" s="73"/>
      <c r="E722" s="34"/>
      <c r="F722" s="180" t="s">
        <v>220</v>
      </c>
      <c r="G722" s="191">
        <f t="shared" ref="G722:V722" si="280">G193</f>
        <v>0</v>
      </c>
      <c r="H722" s="217">
        <f t="shared" si="280"/>
        <v>0</v>
      </c>
      <c r="I722" s="218">
        <f t="shared" si="280"/>
        <v>0</v>
      </c>
      <c r="J722" s="218">
        <f t="shared" si="280"/>
        <v>0</v>
      </c>
      <c r="K722" s="219">
        <f t="shared" si="280"/>
        <v>0</v>
      </c>
      <c r="L722" s="192">
        <f t="shared" si="280"/>
        <v>0</v>
      </c>
      <c r="M722" s="212">
        <f t="shared" si="280"/>
        <v>0</v>
      </c>
      <c r="N722" s="187">
        <f t="shared" si="280"/>
        <v>0</v>
      </c>
      <c r="O722" s="187">
        <f t="shared" si="280"/>
        <v>0</v>
      </c>
      <c r="P722" s="187">
        <f t="shared" si="280"/>
        <v>0</v>
      </c>
      <c r="Q722" s="187">
        <f t="shared" si="280"/>
        <v>0</v>
      </c>
      <c r="R722" s="187">
        <f t="shared" si="280"/>
        <v>0</v>
      </c>
      <c r="S722" s="187">
        <f t="shared" si="280"/>
        <v>0</v>
      </c>
      <c r="T722" s="187">
        <f t="shared" si="280"/>
        <v>0</v>
      </c>
      <c r="U722" s="187">
        <f t="shared" si="280"/>
        <v>0</v>
      </c>
      <c r="V722" s="212">
        <f t="shared" si="280"/>
        <v>0</v>
      </c>
      <c r="W722" s="220">
        <f>G722-SUM(H722:V722)</f>
        <v>0</v>
      </c>
    </row>
    <row r="723" spans="1:23" x14ac:dyDescent="0.2">
      <c r="A723" s="361"/>
      <c r="B723" s="79"/>
      <c r="C723" s="72"/>
      <c r="D723" s="73" t="s">
        <v>117</v>
      </c>
      <c r="E723" s="72"/>
      <c r="F723" s="34"/>
      <c r="G723" s="83"/>
      <c r="H723" s="47"/>
      <c r="I723" s="48"/>
      <c r="J723" s="48"/>
      <c r="K723" s="49"/>
      <c r="L723" s="48"/>
      <c r="M723" s="47"/>
      <c r="N723" s="48"/>
      <c r="O723" s="48"/>
      <c r="P723" s="48"/>
      <c r="Q723" s="48"/>
      <c r="R723" s="48"/>
      <c r="S723" s="48"/>
      <c r="T723" s="48"/>
      <c r="U723" s="48"/>
      <c r="V723" s="48"/>
      <c r="W723" s="56"/>
    </row>
    <row r="724" spans="1:23" x14ac:dyDescent="0.2">
      <c r="A724" s="361"/>
      <c r="B724" s="79"/>
      <c r="C724" s="72"/>
      <c r="D724" s="73"/>
      <c r="E724" s="72" t="s">
        <v>414</v>
      </c>
      <c r="F724" s="34"/>
      <c r="G724" s="77">
        <f t="shared" ref="G724:W724" si="281">SUBTOTAL(9,G725:G727)</f>
        <v>0</v>
      </c>
      <c r="H724" s="78">
        <f t="shared" si="281"/>
        <v>0</v>
      </c>
      <c r="I724" s="74">
        <f t="shared" si="281"/>
        <v>0</v>
      </c>
      <c r="J724" s="74">
        <f t="shared" si="281"/>
        <v>0</v>
      </c>
      <c r="K724" s="75">
        <f t="shared" si="281"/>
        <v>0</v>
      </c>
      <c r="L724" s="43">
        <f t="shared" si="281"/>
        <v>0</v>
      </c>
      <c r="M724" s="43">
        <f t="shared" si="281"/>
        <v>0</v>
      </c>
      <c r="N724" s="43">
        <f t="shared" si="281"/>
        <v>0</v>
      </c>
      <c r="O724" s="43">
        <f t="shared" si="281"/>
        <v>0</v>
      </c>
      <c r="P724" s="43">
        <f t="shared" si="281"/>
        <v>0</v>
      </c>
      <c r="Q724" s="43">
        <f t="shared" si="281"/>
        <v>0</v>
      </c>
      <c r="R724" s="43">
        <f t="shared" si="281"/>
        <v>0</v>
      </c>
      <c r="S724" s="43">
        <f t="shared" si="281"/>
        <v>0</v>
      </c>
      <c r="T724" s="43">
        <f t="shared" si="281"/>
        <v>0</v>
      </c>
      <c r="U724" s="43">
        <f t="shared" si="281"/>
        <v>0</v>
      </c>
      <c r="V724" s="43">
        <f t="shared" si="281"/>
        <v>0</v>
      </c>
      <c r="W724" s="56">
        <f t="shared" si="281"/>
        <v>0</v>
      </c>
    </row>
    <row r="725" spans="1:23" outlineLevel="1" x14ac:dyDescent="0.2">
      <c r="A725" s="361"/>
      <c r="B725" s="79"/>
      <c r="C725" s="72"/>
      <c r="D725" s="72"/>
      <c r="E725" s="72"/>
      <c r="F725" s="180" t="s">
        <v>307</v>
      </c>
      <c r="G725" s="191">
        <f>G196</f>
        <v>0</v>
      </c>
      <c r="H725" s="192">
        <f>G725*VLOOKUP(F725,DRT,2,FALSE)</f>
        <v>0</v>
      </c>
      <c r="I725" s="187">
        <f>($G725-SUM($H725:H725))*VLOOKUP($F725,DRT,2,FALSE)</f>
        <v>0</v>
      </c>
      <c r="J725" s="212">
        <f>($G725-SUM($H725:I725))*VLOOKUP($F725,DRT,2,FALSE)</f>
        <v>0</v>
      </c>
      <c r="K725" s="214">
        <f>($G725-SUM($H725:J725))*VLOOKUP($F725,DRT,2,FALSE)</f>
        <v>0</v>
      </c>
      <c r="L725" s="213">
        <f>($G725-SUM($H725:K725))*VLOOKUP($F725,DRT,4,FALSE)</f>
        <v>0</v>
      </c>
      <c r="M725" s="187">
        <f>($G725-SUM($H725:L725))*VLOOKUP($F725,DRT,4,FALSE)</f>
        <v>0</v>
      </c>
      <c r="N725" s="187">
        <f>($G725-SUM($H725:M725))*VLOOKUP($F725,DRT,4,FALSE)</f>
        <v>0</v>
      </c>
      <c r="O725" s="187">
        <f>($G725-SUM($H725:N725))*VLOOKUP($F725,DRT,4,FALSE)</f>
        <v>0</v>
      </c>
      <c r="P725" s="187">
        <f>($G725-SUM($H725:O725))*VLOOKUP($F725,DRT,4,FALSE)</f>
        <v>0</v>
      </c>
      <c r="Q725" s="187">
        <f>($G725-SUM($H725:P725))*VLOOKUP($F725,DRT,4,FALSE)</f>
        <v>0</v>
      </c>
      <c r="R725" s="187">
        <f>($G725-SUM($H725:Q725))*VLOOKUP($F725,DRT,4,FALSE)</f>
        <v>0</v>
      </c>
      <c r="S725" s="187">
        <f>($G725-SUM($H725:R725))*VLOOKUP($F725,DRT,4,FALSE)</f>
        <v>0</v>
      </c>
      <c r="T725" s="187">
        <f>($G725-SUM($H725:S725))*VLOOKUP($F725,DRT,4,FALSE)</f>
        <v>0</v>
      </c>
      <c r="U725" s="187">
        <f>($G725-SUM($H725:T725))*VLOOKUP($F725,DRT,4,FALSE)</f>
        <v>0</v>
      </c>
      <c r="V725" s="212">
        <f>($G725-SUM($H725:U725))*VLOOKUP($F725,DRT,4,FALSE)</f>
        <v>0</v>
      </c>
      <c r="W725" s="54">
        <f>G725-SUM(H725:V725)</f>
        <v>0</v>
      </c>
    </row>
    <row r="726" spans="1:23" outlineLevel="1" x14ac:dyDescent="0.2">
      <c r="A726" s="361"/>
      <c r="B726" s="79"/>
      <c r="C726" s="72"/>
      <c r="D726" s="72"/>
      <c r="E726" s="72"/>
      <c r="F726" s="180" t="s">
        <v>308</v>
      </c>
      <c r="G726" s="191">
        <f>G197</f>
        <v>0</v>
      </c>
      <c r="H726" s="192">
        <f>G726*VLOOKUP(F726,DRT,2,FALSE)</f>
        <v>0</v>
      </c>
      <c r="I726" s="187">
        <f>($G726-SUM($H726:H726))*VLOOKUP($F726,DRT,2,FALSE)</f>
        <v>0</v>
      </c>
      <c r="J726" s="212">
        <f>($G726-SUM($H726:I726))*VLOOKUP($F726,DRT,2,FALSE)</f>
        <v>0</v>
      </c>
      <c r="K726" s="214">
        <f>($G726-SUM($H726:J726))*VLOOKUP($F726,DRT,2,FALSE)</f>
        <v>0</v>
      </c>
      <c r="L726" s="213">
        <f>($G726-SUM($H726:K726))*VLOOKUP($F726,DRT,4,FALSE)</f>
        <v>0</v>
      </c>
      <c r="M726" s="187">
        <f>($G726-SUM($H726:L726))*VLOOKUP($F726,DRT,4,FALSE)</f>
        <v>0</v>
      </c>
      <c r="N726" s="187">
        <f>($G726-SUM($H726:M726))*VLOOKUP($F726,DRT,4,FALSE)</f>
        <v>0</v>
      </c>
      <c r="O726" s="187">
        <f>($G726-SUM($H726:N726))*VLOOKUP($F726,DRT,4,FALSE)</f>
        <v>0</v>
      </c>
      <c r="P726" s="187">
        <f>($G726-SUM($H726:O726))*VLOOKUP($F726,DRT,4,FALSE)</f>
        <v>0</v>
      </c>
      <c r="Q726" s="187">
        <f>($G726-SUM($H726:P726))*VLOOKUP($F726,DRT,4,FALSE)</f>
        <v>0</v>
      </c>
      <c r="R726" s="187">
        <f>($G726-SUM($H726:Q726))*VLOOKUP($F726,DRT,4,FALSE)</f>
        <v>0</v>
      </c>
      <c r="S726" s="187">
        <f>($G726-SUM($H726:R726))*VLOOKUP($F726,DRT,4,FALSE)</f>
        <v>0</v>
      </c>
      <c r="T726" s="187">
        <f>($G726-SUM($H726:S726))*VLOOKUP($F726,DRT,4,FALSE)</f>
        <v>0</v>
      </c>
      <c r="U726" s="187">
        <f>($G726-SUM($H726:T726))*VLOOKUP($F726,DRT,4,FALSE)</f>
        <v>0</v>
      </c>
      <c r="V726" s="212">
        <f>($G726-SUM($H726:U726))*VLOOKUP($F726,DRT,4,FALSE)</f>
        <v>0</v>
      </c>
      <c r="W726" s="54">
        <f t="shared" ref="W726:W727" si="282">G726-SUM(H726:V726)</f>
        <v>0</v>
      </c>
    </row>
    <row r="727" spans="1:23" outlineLevel="1" x14ac:dyDescent="0.2">
      <c r="A727" s="361"/>
      <c r="B727" s="79"/>
      <c r="C727" s="72"/>
      <c r="D727" s="72"/>
      <c r="E727" s="72"/>
      <c r="F727" s="180" t="s">
        <v>309</v>
      </c>
      <c r="G727" s="191">
        <f>G198</f>
        <v>0</v>
      </c>
      <c r="H727" s="192">
        <f>G727*VLOOKUP(F727,DRT,2,FALSE)</f>
        <v>0</v>
      </c>
      <c r="I727" s="187">
        <f>($G727-SUM($H727:H727))*VLOOKUP($F727,DRT,2,FALSE)</f>
        <v>0</v>
      </c>
      <c r="J727" s="212">
        <f>($G727-SUM($H727:I727))*VLOOKUP($F727,DRT,2,FALSE)</f>
        <v>0</v>
      </c>
      <c r="K727" s="214">
        <f>($G727-SUM($H727:J727))*VLOOKUP($F727,DRT,2,FALSE)</f>
        <v>0</v>
      </c>
      <c r="L727" s="213">
        <f>($G727-SUM($H727:K727))*VLOOKUP($F727,DRT,4,FALSE)</f>
        <v>0</v>
      </c>
      <c r="M727" s="187">
        <f>($G727-SUM($H727:L727))*VLOOKUP($F727,DRT,4,FALSE)</f>
        <v>0</v>
      </c>
      <c r="N727" s="187">
        <f>($G727-SUM($H727:M727))*VLOOKUP($F727,DRT,4,FALSE)</f>
        <v>0</v>
      </c>
      <c r="O727" s="187">
        <f>($G727-SUM($H727:N727))*VLOOKUP($F727,DRT,4,FALSE)</f>
        <v>0</v>
      </c>
      <c r="P727" s="187">
        <f>($G727-SUM($H727:O727))*VLOOKUP($F727,DRT,4,FALSE)</f>
        <v>0</v>
      </c>
      <c r="Q727" s="187">
        <f>($G727-SUM($H727:P727))*VLOOKUP($F727,DRT,4,FALSE)</f>
        <v>0</v>
      </c>
      <c r="R727" s="187">
        <f>($G727-SUM($H727:Q727))*VLOOKUP($F727,DRT,4,FALSE)</f>
        <v>0</v>
      </c>
      <c r="S727" s="187">
        <f>($G727-SUM($H727:R727))*VLOOKUP($F727,DRT,4,FALSE)</f>
        <v>0</v>
      </c>
      <c r="T727" s="187">
        <f>($G727-SUM($H727:S727))*VLOOKUP($F727,DRT,4,FALSE)</f>
        <v>0</v>
      </c>
      <c r="U727" s="187">
        <f>($G727-SUM($H727:T727))*VLOOKUP($F727,DRT,4,FALSE)</f>
        <v>0</v>
      </c>
      <c r="V727" s="212">
        <f>($G727-SUM($H727:U727))*VLOOKUP($F727,DRT,4,FALSE)</f>
        <v>0</v>
      </c>
      <c r="W727" s="54">
        <f t="shared" si="282"/>
        <v>0</v>
      </c>
    </row>
    <row r="728" spans="1:23" x14ac:dyDescent="0.2">
      <c r="A728" s="361"/>
      <c r="B728" s="79"/>
      <c r="C728" s="72"/>
      <c r="D728" s="73"/>
      <c r="E728" s="72" t="s">
        <v>412</v>
      </c>
      <c r="F728" s="34"/>
      <c r="G728" s="77">
        <f t="shared" ref="G728:W728" si="283">SUBTOTAL(9,G729:G732)</f>
        <v>0</v>
      </c>
      <c r="H728" s="78">
        <f t="shared" si="283"/>
        <v>0</v>
      </c>
      <c r="I728" s="74">
        <f t="shared" si="283"/>
        <v>0</v>
      </c>
      <c r="J728" s="74">
        <f t="shared" si="283"/>
        <v>0</v>
      </c>
      <c r="K728" s="75">
        <f t="shared" si="283"/>
        <v>0</v>
      </c>
      <c r="L728" s="43">
        <f t="shared" si="283"/>
        <v>0</v>
      </c>
      <c r="M728" s="43">
        <f t="shared" si="283"/>
        <v>0</v>
      </c>
      <c r="N728" s="43">
        <f t="shared" si="283"/>
        <v>0</v>
      </c>
      <c r="O728" s="43">
        <f t="shared" si="283"/>
        <v>0</v>
      </c>
      <c r="P728" s="43">
        <f t="shared" si="283"/>
        <v>0</v>
      </c>
      <c r="Q728" s="43">
        <f t="shared" si="283"/>
        <v>0</v>
      </c>
      <c r="R728" s="43">
        <f t="shared" si="283"/>
        <v>0</v>
      </c>
      <c r="S728" s="43">
        <f t="shared" si="283"/>
        <v>0</v>
      </c>
      <c r="T728" s="43">
        <f t="shared" si="283"/>
        <v>0</v>
      </c>
      <c r="U728" s="43">
        <f t="shared" si="283"/>
        <v>0</v>
      </c>
      <c r="V728" s="43">
        <f t="shared" si="283"/>
        <v>0</v>
      </c>
      <c r="W728" s="56">
        <f t="shared" si="283"/>
        <v>0</v>
      </c>
    </row>
    <row r="729" spans="1:23" outlineLevel="1" x14ac:dyDescent="0.2">
      <c r="A729" s="361"/>
      <c r="B729" s="79"/>
      <c r="C729" s="72"/>
      <c r="D729" s="72"/>
      <c r="E729" s="72"/>
      <c r="F729" s="180" t="s">
        <v>306</v>
      </c>
      <c r="G729" s="191">
        <f>G200</f>
        <v>0</v>
      </c>
      <c r="H729" s="192">
        <f t="shared" ref="H729:K732" si="284">$G729*VLOOKUP($F729,DRT,2,FALSE)</f>
        <v>0</v>
      </c>
      <c r="I729" s="187">
        <f t="shared" si="284"/>
        <v>0</v>
      </c>
      <c r="J729" s="212">
        <f t="shared" si="284"/>
        <v>0</v>
      </c>
      <c r="K729" s="214">
        <f t="shared" si="284"/>
        <v>0</v>
      </c>
      <c r="L729" s="50"/>
      <c r="M729" s="50"/>
      <c r="N729" s="50"/>
      <c r="O729" s="50"/>
      <c r="P729" s="50"/>
      <c r="Q729" s="50"/>
      <c r="R729" s="50"/>
      <c r="S729" s="50"/>
      <c r="T729" s="50"/>
      <c r="U729" s="50"/>
      <c r="V729" s="50"/>
      <c r="W729" s="54">
        <f>G729-SUM(H729:V729)</f>
        <v>0</v>
      </c>
    </row>
    <row r="730" spans="1:23" outlineLevel="1" x14ac:dyDescent="0.2">
      <c r="A730" s="361"/>
      <c r="B730" s="35"/>
      <c r="C730" s="34"/>
      <c r="D730" s="34"/>
      <c r="E730" s="72"/>
      <c r="F730" s="180" t="s">
        <v>305</v>
      </c>
      <c r="G730" s="191">
        <f>G201</f>
        <v>0</v>
      </c>
      <c r="H730" s="192">
        <f t="shared" si="284"/>
        <v>0</v>
      </c>
      <c r="I730" s="187">
        <f t="shared" si="284"/>
        <v>0</v>
      </c>
      <c r="J730" s="187">
        <f t="shared" si="284"/>
        <v>0</v>
      </c>
      <c r="K730" s="221">
        <f t="shared" si="284"/>
        <v>0</v>
      </c>
      <c r="L730" s="50"/>
      <c r="M730" s="50"/>
      <c r="N730" s="50"/>
      <c r="O730" s="50"/>
      <c r="P730" s="50"/>
      <c r="Q730" s="50"/>
      <c r="R730" s="50"/>
      <c r="S730" s="50"/>
      <c r="T730" s="50"/>
      <c r="U730" s="50"/>
      <c r="V730" s="50"/>
      <c r="W730" s="220">
        <f>G730-SUM(H730:V730)</f>
        <v>0</v>
      </c>
    </row>
    <row r="731" spans="1:23" outlineLevel="1" x14ac:dyDescent="0.2">
      <c r="A731" s="361"/>
      <c r="B731" s="35"/>
      <c r="C731" s="34"/>
      <c r="D731" s="34"/>
      <c r="E731" s="72"/>
      <c r="F731" s="180" t="s">
        <v>304</v>
      </c>
      <c r="G731" s="191">
        <f>G202</f>
        <v>0</v>
      </c>
      <c r="H731" s="192">
        <f t="shared" si="284"/>
        <v>0</v>
      </c>
      <c r="I731" s="187">
        <f>($G731-SUM($H731:H731))*VLOOKUP($F731,DRT,2,FALSE)</f>
        <v>0</v>
      </c>
      <c r="J731" s="187">
        <f>($G731-SUM($H731:I731))*VLOOKUP($F731,DRT,2,FALSE)</f>
        <v>0</v>
      </c>
      <c r="K731" s="214">
        <f>($G731-SUM($H731:J731))*VLOOKUP($F731,DRT,2,FALSE)</f>
        <v>0</v>
      </c>
      <c r="L731" s="192">
        <f>($G731-SUM($H731:K731))*VLOOKUP($F731,DRT,4,FALSE)</f>
        <v>0</v>
      </c>
      <c r="M731" s="187">
        <f>($G731-SUM($H731:L731))*VLOOKUP($F731,DRT,4,FALSE)</f>
        <v>0</v>
      </c>
      <c r="N731" s="187">
        <f>($G731-SUM($H731:M731))*VLOOKUP($F731,DRT,4,FALSE)</f>
        <v>0</v>
      </c>
      <c r="O731" s="187">
        <f>($G731-SUM($H731:N731))*VLOOKUP($F731,DRT,4,FALSE)</f>
        <v>0</v>
      </c>
      <c r="P731" s="187">
        <f>($G731-SUM($H731:O731))*VLOOKUP($F731,DRT,4,FALSE)</f>
        <v>0</v>
      </c>
      <c r="Q731" s="187">
        <f>($G731-SUM($H731:P731))*VLOOKUP($F731,DRT,4,FALSE)</f>
        <v>0</v>
      </c>
      <c r="R731" s="187">
        <f>($G731-SUM($H731:Q731))*VLOOKUP($F731,DRT,4,FALSE)</f>
        <v>0</v>
      </c>
      <c r="S731" s="187">
        <f>($G731-SUM($H731:R731))*VLOOKUP($F731,DRT,4,FALSE)</f>
        <v>0</v>
      </c>
      <c r="T731" s="187">
        <f>($G731-SUM($H731:S731))*VLOOKUP($F731,DRT,4,FALSE)</f>
        <v>0</v>
      </c>
      <c r="U731" s="187">
        <f>($G731-SUM($H731:T731))*VLOOKUP($F731,DRT,4,FALSE)</f>
        <v>0</v>
      </c>
      <c r="V731" s="212">
        <f>($G731-SUM($H731:U731))*VLOOKUP($F731,DRT,4,FALSE)</f>
        <v>0</v>
      </c>
      <c r="W731" s="189">
        <f>G731-SUM(H731:V731)</f>
        <v>0</v>
      </c>
    </row>
    <row r="732" spans="1:23" outlineLevel="1" x14ac:dyDescent="0.2">
      <c r="A732" s="361"/>
      <c r="B732" s="35"/>
      <c r="C732" s="34"/>
      <c r="D732" s="34"/>
      <c r="E732" s="72"/>
      <c r="F732" s="180" t="s">
        <v>303</v>
      </c>
      <c r="G732" s="191">
        <f>G203</f>
        <v>0</v>
      </c>
      <c r="H732" s="192">
        <f t="shared" si="284"/>
        <v>0</v>
      </c>
      <c r="I732" s="187">
        <f>($G732-SUM($H732:H732))*VLOOKUP($F732,DRT,2,FALSE)</f>
        <v>0</v>
      </c>
      <c r="J732" s="187">
        <f>($G732-SUM($H732:I732))*VLOOKUP($F732,DRT,2,FALSE)</f>
        <v>0</v>
      </c>
      <c r="K732" s="214">
        <f>($G732-SUM($H732:J732))*VLOOKUP($F732,DRT,2,FALSE)</f>
        <v>0</v>
      </c>
      <c r="L732" s="192">
        <f>($G732-SUM($H732:K732))*VLOOKUP($F732,DRT,4,FALSE)</f>
        <v>0</v>
      </c>
      <c r="M732" s="187">
        <f>($G732-SUM($H732:L732))*VLOOKUP($F732,DRT,4,FALSE)</f>
        <v>0</v>
      </c>
      <c r="N732" s="187">
        <f>($G732-SUM($H732:M732))*VLOOKUP($F732,DRT,4,FALSE)</f>
        <v>0</v>
      </c>
      <c r="O732" s="187">
        <f>($G732-SUM($H732:N732))*VLOOKUP($F732,DRT,4,FALSE)</f>
        <v>0</v>
      </c>
      <c r="P732" s="187">
        <f>($G732-SUM($H732:O732))*VLOOKUP($F732,DRT,4,FALSE)</f>
        <v>0</v>
      </c>
      <c r="Q732" s="187">
        <f>($G732-SUM($H732:P732))*VLOOKUP($F732,DRT,4,FALSE)</f>
        <v>0</v>
      </c>
      <c r="R732" s="187">
        <f>($G732-SUM($H732:Q732))*VLOOKUP($F732,DRT,4,FALSE)</f>
        <v>0</v>
      </c>
      <c r="S732" s="187">
        <f>($G732-SUM($H732:R732))*VLOOKUP($F732,DRT,4,FALSE)</f>
        <v>0</v>
      </c>
      <c r="T732" s="187">
        <f>($G732-SUM($H732:S732))*VLOOKUP($F732,DRT,4,FALSE)</f>
        <v>0</v>
      </c>
      <c r="U732" s="187">
        <f>($G732-SUM($H732:T732))*VLOOKUP($F732,DRT,4,FALSE)</f>
        <v>0</v>
      </c>
      <c r="V732" s="212">
        <f>($G732-SUM($H732:U732))*VLOOKUP($F732,DRT,4,FALSE)</f>
        <v>0</v>
      </c>
      <c r="W732" s="189">
        <f t="shared" ref="W732" si="285">G732-SUM(H732:V732)</f>
        <v>0</v>
      </c>
    </row>
    <row r="733" spans="1:23" x14ac:dyDescent="0.2">
      <c r="A733" s="361"/>
      <c r="B733" s="35"/>
      <c r="C733" s="34"/>
      <c r="D733" s="34"/>
      <c r="E733" s="72" t="s">
        <v>411</v>
      </c>
      <c r="F733" s="34"/>
      <c r="G733" s="77">
        <f>SUBTOTAL(9,G734)</f>
        <v>0</v>
      </c>
      <c r="H733" s="74">
        <f t="shared" ref="H733:W733" si="286">SUBTOTAL(9,H734)</f>
        <v>0</v>
      </c>
      <c r="I733" s="74">
        <f t="shared" si="286"/>
        <v>0</v>
      </c>
      <c r="J733" s="74">
        <f t="shared" si="286"/>
        <v>0</v>
      </c>
      <c r="K733" s="75">
        <f t="shared" si="286"/>
        <v>0</v>
      </c>
      <c r="L733" s="43">
        <f t="shared" si="286"/>
        <v>0</v>
      </c>
      <c r="M733" s="43">
        <f t="shared" si="286"/>
        <v>0</v>
      </c>
      <c r="N733" s="43">
        <f t="shared" si="286"/>
        <v>0</v>
      </c>
      <c r="O733" s="43">
        <f t="shared" si="286"/>
        <v>0</v>
      </c>
      <c r="P733" s="43">
        <f t="shared" si="286"/>
        <v>0</v>
      </c>
      <c r="Q733" s="43">
        <f t="shared" si="286"/>
        <v>0</v>
      </c>
      <c r="R733" s="43">
        <f t="shared" si="286"/>
        <v>0</v>
      </c>
      <c r="S733" s="43">
        <f t="shared" si="286"/>
        <v>0</v>
      </c>
      <c r="T733" s="43">
        <f t="shared" si="286"/>
        <v>0</v>
      </c>
      <c r="U733" s="43">
        <f t="shared" si="286"/>
        <v>0</v>
      </c>
      <c r="V733" s="43">
        <f t="shared" si="286"/>
        <v>0</v>
      </c>
      <c r="W733" s="56">
        <f t="shared" si="286"/>
        <v>0</v>
      </c>
    </row>
    <row r="734" spans="1:23" ht="12.75" customHeight="1" outlineLevel="1" x14ac:dyDescent="0.2">
      <c r="A734" s="361"/>
      <c r="B734" s="252"/>
      <c r="C734" s="253"/>
      <c r="D734" s="253"/>
      <c r="E734" s="253"/>
      <c r="F734" s="180" t="s">
        <v>409</v>
      </c>
      <c r="G734" s="191">
        <f t="shared" ref="G734:V734" si="287">G205</f>
        <v>0</v>
      </c>
      <c r="H734" s="213">
        <f t="shared" si="287"/>
        <v>0</v>
      </c>
      <c r="I734" s="187">
        <f t="shared" si="287"/>
        <v>0</v>
      </c>
      <c r="J734" s="187">
        <f t="shared" si="287"/>
        <v>0</v>
      </c>
      <c r="K734" s="214">
        <f t="shared" si="287"/>
        <v>0</v>
      </c>
      <c r="L734" s="213">
        <f t="shared" si="287"/>
        <v>0</v>
      </c>
      <c r="M734" s="187">
        <f t="shared" si="287"/>
        <v>0</v>
      </c>
      <c r="N734" s="187">
        <f t="shared" si="287"/>
        <v>0</v>
      </c>
      <c r="O734" s="187">
        <f t="shared" si="287"/>
        <v>0</v>
      </c>
      <c r="P734" s="187">
        <f t="shared" si="287"/>
        <v>0</v>
      </c>
      <c r="Q734" s="187">
        <f t="shared" si="287"/>
        <v>0</v>
      </c>
      <c r="R734" s="187">
        <f t="shared" si="287"/>
        <v>0</v>
      </c>
      <c r="S734" s="187">
        <f t="shared" si="287"/>
        <v>0</v>
      </c>
      <c r="T734" s="187">
        <f t="shared" si="287"/>
        <v>0</v>
      </c>
      <c r="U734" s="187">
        <f t="shared" si="287"/>
        <v>0</v>
      </c>
      <c r="V734" s="214">
        <f t="shared" si="287"/>
        <v>0</v>
      </c>
      <c r="W734" s="54">
        <f t="shared" ref="W734" si="288">G734-SUM(H734:V734)</f>
        <v>0</v>
      </c>
    </row>
    <row r="735" spans="1:23" outlineLevel="1" x14ac:dyDescent="0.2">
      <c r="A735" s="361"/>
      <c r="B735" s="35"/>
      <c r="C735" s="34"/>
      <c r="D735" s="34"/>
      <c r="E735" s="72" t="s">
        <v>405</v>
      </c>
      <c r="F735" s="34"/>
      <c r="G735" s="83">
        <f t="shared" ref="G735:W735" si="289">SUBTOTAL(9,G736:G738)</f>
        <v>0</v>
      </c>
      <c r="H735" s="50">
        <f t="shared" si="289"/>
        <v>0</v>
      </c>
      <c r="I735" s="50">
        <f t="shared" si="289"/>
        <v>0</v>
      </c>
      <c r="J735" s="50">
        <f t="shared" si="289"/>
        <v>0</v>
      </c>
      <c r="K735" s="52">
        <f t="shared" si="289"/>
        <v>0</v>
      </c>
      <c r="L735" s="50">
        <f t="shared" si="289"/>
        <v>0</v>
      </c>
      <c r="M735" s="50">
        <f t="shared" si="289"/>
        <v>0</v>
      </c>
      <c r="N735" s="50">
        <f t="shared" si="289"/>
        <v>0</v>
      </c>
      <c r="O735" s="50">
        <f t="shared" si="289"/>
        <v>0</v>
      </c>
      <c r="P735" s="50">
        <f t="shared" si="289"/>
        <v>0</v>
      </c>
      <c r="Q735" s="50">
        <f t="shared" si="289"/>
        <v>0</v>
      </c>
      <c r="R735" s="50">
        <f t="shared" si="289"/>
        <v>0</v>
      </c>
      <c r="S735" s="50">
        <f t="shared" si="289"/>
        <v>0</v>
      </c>
      <c r="T735" s="50">
        <f t="shared" si="289"/>
        <v>0</v>
      </c>
      <c r="U735" s="50">
        <f t="shared" si="289"/>
        <v>0</v>
      </c>
      <c r="V735" s="50">
        <f t="shared" si="289"/>
        <v>0</v>
      </c>
      <c r="W735" s="56">
        <f t="shared" si="289"/>
        <v>0</v>
      </c>
    </row>
    <row r="736" spans="1:23" outlineLevel="1" x14ac:dyDescent="0.2">
      <c r="A736" s="361"/>
      <c r="B736" s="35"/>
      <c r="C736" s="34"/>
      <c r="D736" s="34"/>
      <c r="E736" s="72"/>
      <c r="F736" s="474" t="s">
        <v>406</v>
      </c>
      <c r="G736" s="191">
        <f>G207</f>
        <v>0</v>
      </c>
      <c r="H736" s="192">
        <f t="shared" ref="H736:K737" si="290">IF(H207="",0,H207*VLOOKUP($F736,DRT,3,FALSE))</f>
        <v>0</v>
      </c>
      <c r="I736" s="187">
        <f t="shared" si="290"/>
        <v>0</v>
      </c>
      <c r="J736" s="187">
        <f t="shared" si="290"/>
        <v>0</v>
      </c>
      <c r="K736" s="214">
        <f t="shared" si="290"/>
        <v>0</v>
      </c>
      <c r="L736" s="192">
        <f>(SUM($H207:L207)-SUM($H736:K736))*VLOOKUP($F736,DRT,4,FALSE)</f>
        <v>0</v>
      </c>
      <c r="M736" s="187">
        <f>(SUM($H207:M207)-SUM($H736:L736))*VLOOKUP($F736,DRT,4,FALSE)</f>
        <v>0</v>
      </c>
      <c r="N736" s="187">
        <f>(SUM($H207:N207)-SUM($H736:M736))*VLOOKUP($F736,DRT,4,FALSE)</f>
        <v>0</v>
      </c>
      <c r="O736" s="187">
        <f>(SUM($H207:O207)-SUM($H736:N736))*VLOOKUP($F736,DRT,4,FALSE)</f>
        <v>0</v>
      </c>
      <c r="P736" s="187">
        <f>(SUM($H207:P207)-SUM($H736:O736))*VLOOKUP($F736,DRT,4,FALSE)</f>
        <v>0</v>
      </c>
      <c r="Q736" s="187">
        <f>(SUM($H207:Q207)-SUM($H736:P736))*VLOOKUP($F736,DRT,4,FALSE)</f>
        <v>0</v>
      </c>
      <c r="R736" s="187">
        <f>(SUM($H207:R207)-SUM($H736:Q736))*VLOOKUP($F736,DRT,4,FALSE)</f>
        <v>0</v>
      </c>
      <c r="S736" s="187">
        <f>(SUM($H207:S207)-SUM($H736:R736))*VLOOKUP($F736,DRT,4,FALSE)</f>
        <v>0</v>
      </c>
      <c r="T736" s="187">
        <f>(SUM($H207:T207)-SUM($H736:S736))*VLOOKUP($F736,DRT,4,FALSE)</f>
        <v>0</v>
      </c>
      <c r="U736" s="187">
        <f>(SUM($H207:U207)-SUM($H736:T736))*VLOOKUP($F736,DRT,4,FALSE)</f>
        <v>0</v>
      </c>
      <c r="V736" s="212">
        <f>(SUM($H207:V207)-SUM($H736:U736))*VLOOKUP($F736,DRT,4,FALSE)</f>
        <v>0</v>
      </c>
      <c r="W736" s="54">
        <f t="shared" ref="W736:W737" si="291">G736-SUM(H736:V736)</f>
        <v>0</v>
      </c>
    </row>
    <row r="737" spans="1:23" outlineLevel="1" x14ac:dyDescent="0.2">
      <c r="A737" s="361"/>
      <c r="B737" s="35"/>
      <c r="C737" s="34"/>
      <c r="D737" s="34"/>
      <c r="E737" s="72"/>
      <c r="F737" s="474" t="s">
        <v>407</v>
      </c>
      <c r="G737" s="191">
        <f>G208</f>
        <v>0</v>
      </c>
      <c r="H737" s="192">
        <f t="shared" si="290"/>
        <v>0</v>
      </c>
      <c r="I737" s="187">
        <f t="shared" si="290"/>
        <v>0</v>
      </c>
      <c r="J737" s="187">
        <f t="shared" si="290"/>
        <v>0</v>
      </c>
      <c r="K737" s="214">
        <f t="shared" si="290"/>
        <v>0</v>
      </c>
      <c r="L737" s="192">
        <f>(SUM($H208:L208)-SUM($H737:K737))*VLOOKUP($F737,DRT,4,FALSE)</f>
        <v>0</v>
      </c>
      <c r="M737" s="187">
        <f>(SUM($H208:M208)-SUM($H737:L737))*VLOOKUP($F737,DRT,4,FALSE)</f>
        <v>0</v>
      </c>
      <c r="N737" s="187">
        <f>(SUM($H208:N208)-SUM($H737:M737))*VLOOKUP($F737,DRT,4,FALSE)</f>
        <v>0</v>
      </c>
      <c r="O737" s="187">
        <f>(SUM($H208:O208)-SUM($H737:N737))*VLOOKUP($F737,DRT,4,FALSE)</f>
        <v>0</v>
      </c>
      <c r="P737" s="187">
        <f>(SUM($H208:P208)-SUM($H737:O737))*VLOOKUP($F737,DRT,4,FALSE)</f>
        <v>0</v>
      </c>
      <c r="Q737" s="187">
        <f>(SUM($H208:Q208)-SUM($H737:P737))*VLOOKUP($F737,DRT,4,FALSE)</f>
        <v>0</v>
      </c>
      <c r="R737" s="187">
        <f>(SUM($H208:R208)-SUM($H737:Q737))*VLOOKUP($F737,DRT,4,FALSE)</f>
        <v>0</v>
      </c>
      <c r="S737" s="187">
        <f>(SUM($H208:S208)-SUM($H737:R737))*VLOOKUP($F737,DRT,4,FALSE)</f>
        <v>0</v>
      </c>
      <c r="T737" s="187">
        <f>(SUM($H208:T208)-SUM($H737:S737))*VLOOKUP($F737,DRT,4,FALSE)</f>
        <v>0</v>
      </c>
      <c r="U737" s="187">
        <f>(SUM($H208:U208)-SUM($H737:T737))*VLOOKUP($F737,DRT,4,FALSE)</f>
        <v>0</v>
      </c>
      <c r="V737" s="212">
        <f>(SUM($H208:V208)-SUM($H737:U737))*VLOOKUP($F737,DRT,4,FALSE)</f>
        <v>0</v>
      </c>
      <c r="W737" s="54">
        <f t="shared" si="291"/>
        <v>0</v>
      </c>
    </row>
    <row r="738" spans="1:23" outlineLevel="1" x14ac:dyDescent="0.2">
      <c r="A738" s="361"/>
      <c r="B738" s="35"/>
      <c r="C738" s="34"/>
      <c r="D738" s="34"/>
      <c r="E738" s="72"/>
      <c r="F738" s="474" t="s">
        <v>408</v>
      </c>
      <c r="G738" s="191">
        <f>G209</f>
        <v>0</v>
      </c>
      <c r="H738" s="182">
        <f t="shared" ref="H738:V738" si="292">H209</f>
        <v>0</v>
      </c>
      <c r="I738" s="185">
        <f t="shared" si="292"/>
        <v>0</v>
      </c>
      <c r="J738" s="185">
        <f t="shared" si="292"/>
        <v>0</v>
      </c>
      <c r="K738" s="186">
        <f t="shared" si="292"/>
        <v>0</v>
      </c>
      <c r="L738" s="192">
        <f t="shared" si="292"/>
        <v>0</v>
      </c>
      <c r="M738" s="212">
        <f t="shared" si="292"/>
        <v>0</v>
      </c>
      <c r="N738" s="187">
        <f t="shared" si="292"/>
        <v>0</v>
      </c>
      <c r="O738" s="187">
        <f t="shared" si="292"/>
        <v>0</v>
      </c>
      <c r="P738" s="187">
        <f t="shared" si="292"/>
        <v>0</v>
      </c>
      <c r="Q738" s="187">
        <f t="shared" si="292"/>
        <v>0</v>
      </c>
      <c r="R738" s="187">
        <f t="shared" si="292"/>
        <v>0</v>
      </c>
      <c r="S738" s="187">
        <f t="shared" si="292"/>
        <v>0</v>
      </c>
      <c r="T738" s="187">
        <f t="shared" si="292"/>
        <v>0</v>
      </c>
      <c r="U738" s="187">
        <f t="shared" si="292"/>
        <v>0</v>
      </c>
      <c r="V738" s="212">
        <f t="shared" si="292"/>
        <v>0</v>
      </c>
      <c r="W738" s="54">
        <f t="shared" ref="W738" si="293">G738-SUM(H738:V738)</f>
        <v>0</v>
      </c>
    </row>
    <row r="739" spans="1:23" x14ac:dyDescent="0.2">
      <c r="A739" s="361"/>
      <c r="B739" s="35"/>
      <c r="C739" s="34"/>
      <c r="D739" s="34"/>
      <c r="E739" s="72" t="s">
        <v>410</v>
      </c>
      <c r="F739" s="34"/>
      <c r="G739" s="77">
        <f t="shared" ref="G739:W739" si="294">SUBTOTAL(9,G740:G742)</f>
        <v>0</v>
      </c>
      <c r="H739" s="74">
        <f t="shared" si="294"/>
        <v>0</v>
      </c>
      <c r="I739" s="74">
        <f t="shared" si="294"/>
        <v>0</v>
      </c>
      <c r="J739" s="74">
        <f t="shared" si="294"/>
        <v>0</v>
      </c>
      <c r="K739" s="75">
        <f t="shared" si="294"/>
        <v>0</v>
      </c>
      <c r="L739" s="43">
        <f t="shared" si="294"/>
        <v>0</v>
      </c>
      <c r="M739" s="43">
        <f t="shared" si="294"/>
        <v>0</v>
      </c>
      <c r="N739" s="43">
        <f t="shared" si="294"/>
        <v>0</v>
      </c>
      <c r="O739" s="43">
        <f t="shared" si="294"/>
        <v>0</v>
      </c>
      <c r="P739" s="43">
        <f t="shared" si="294"/>
        <v>0</v>
      </c>
      <c r="Q739" s="43">
        <f t="shared" si="294"/>
        <v>0</v>
      </c>
      <c r="R739" s="43">
        <f t="shared" si="294"/>
        <v>0</v>
      </c>
      <c r="S739" s="43">
        <f t="shared" si="294"/>
        <v>0</v>
      </c>
      <c r="T739" s="43">
        <f t="shared" si="294"/>
        <v>0</v>
      </c>
      <c r="U739" s="43">
        <f t="shared" si="294"/>
        <v>0</v>
      </c>
      <c r="V739" s="43">
        <f t="shared" si="294"/>
        <v>0</v>
      </c>
      <c r="W739" s="56">
        <f t="shared" si="294"/>
        <v>0</v>
      </c>
    </row>
    <row r="740" spans="1:23" outlineLevel="1" x14ac:dyDescent="0.2">
      <c r="A740" s="361"/>
      <c r="B740" s="35"/>
      <c r="C740" s="34"/>
      <c r="D740" s="34"/>
      <c r="E740" s="72"/>
      <c r="F740" s="190" t="s">
        <v>403</v>
      </c>
      <c r="G740" s="191">
        <f>G211</f>
        <v>0</v>
      </c>
      <c r="H740" s="192">
        <f t="shared" ref="H740:K741" si="295">IF(H211="",0,H211*VLOOKUP($F740,DRT,3,FALSE))</f>
        <v>0</v>
      </c>
      <c r="I740" s="187">
        <f t="shared" si="295"/>
        <v>0</v>
      </c>
      <c r="J740" s="187">
        <f t="shared" si="295"/>
        <v>0</v>
      </c>
      <c r="K740" s="214">
        <f t="shared" si="295"/>
        <v>0</v>
      </c>
      <c r="L740" s="192">
        <f>(SUM($H211:L211)-SUM($H740:K740))*VLOOKUP($F740,DRT,4,FALSE)</f>
        <v>0</v>
      </c>
      <c r="M740" s="187">
        <f>(SUM($H211:M211)-SUM($H740:L740))*VLOOKUP($F740,DRT,4,FALSE)</f>
        <v>0</v>
      </c>
      <c r="N740" s="187">
        <f>(SUM($H211:N211)-SUM($H740:M740))*VLOOKUP($F740,DRT,4,FALSE)</f>
        <v>0</v>
      </c>
      <c r="O740" s="187">
        <f>(SUM($H211:O211)-SUM($H740:N740))*VLOOKUP($F740,DRT,4,FALSE)</f>
        <v>0</v>
      </c>
      <c r="P740" s="187">
        <f>(SUM($H211:P211)-SUM($H740:O740))*VLOOKUP($F740,DRT,4,FALSE)</f>
        <v>0</v>
      </c>
      <c r="Q740" s="187">
        <f>(SUM($H211:Q211)-SUM($H740:P740))*VLOOKUP($F740,DRT,4,FALSE)</f>
        <v>0</v>
      </c>
      <c r="R740" s="187">
        <f>(SUM($H211:R211)-SUM($H740:Q740))*VLOOKUP($F740,DRT,4,FALSE)</f>
        <v>0</v>
      </c>
      <c r="S740" s="187">
        <f>(SUM($H211:S211)-SUM($H740:R740))*VLOOKUP($F740,DRT,4,FALSE)</f>
        <v>0</v>
      </c>
      <c r="T740" s="187">
        <f>(SUM($H211:T211)-SUM($H740:S740))*VLOOKUP($F740,DRT,4,FALSE)</f>
        <v>0</v>
      </c>
      <c r="U740" s="187">
        <f>(SUM($H211:U211)-SUM($H740:T740))*VLOOKUP($F740,DRT,4,FALSE)</f>
        <v>0</v>
      </c>
      <c r="V740" s="212">
        <f>(SUM($H211:V211)-SUM($H740:U740))*VLOOKUP($F740,DRT,4,FALSE)</f>
        <v>0</v>
      </c>
      <c r="W740" s="54">
        <f>G740-SUM(H740:V740)</f>
        <v>0</v>
      </c>
    </row>
    <row r="741" spans="1:23" ht="12.75" customHeight="1" outlineLevel="1" x14ac:dyDescent="0.2">
      <c r="A741" s="361"/>
      <c r="B741" s="252"/>
      <c r="C741" s="253"/>
      <c r="D741" s="253"/>
      <c r="E741" s="253"/>
      <c r="F741" s="180" t="s">
        <v>404</v>
      </c>
      <c r="G741" s="225">
        <f>G212</f>
        <v>0</v>
      </c>
      <c r="H741" s="192">
        <f t="shared" si="295"/>
        <v>0</v>
      </c>
      <c r="I741" s="192">
        <f t="shared" si="295"/>
        <v>0</v>
      </c>
      <c r="J741" s="192">
        <f t="shared" si="295"/>
        <v>0</v>
      </c>
      <c r="K741" s="214">
        <f t="shared" si="295"/>
        <v>0</v>
      </c>
      <c r="L741" s="192">
        <f>(SUM($H212:L212)-SUM($H741:K741))*VLOOKUP($F741,DRT,4,FALSE)</f>
        <v>0</v>
      </c>
      <c r="M741" s="192">
        <f>(SUM($H212:M212)-SUM($H741:L741))*VLOOKUP($F741,DRT,4,FALSE)</f>
        <v>0</v>
      </c>
      <c r="N741" s="192">
        <f>(SUM($H212:N212)-SUM($H741:M741))*VLOOKUP($F741,DRT,4,FALSE)</f>
        <v>0</v>
      </c>
      <c r="O741" s="192">
        <f>(SUM($H212:O212)-SUM($H741:N741))*VLOOKUP($F741,DRT,4,FALSE)</f>
        <v>0</v>
      </c>
      <c r="P741" s="192">
        <f>(SUM($H212:P212)-SUM($H741:O741))*VLOOKUP($F741,DRT,4,FALSE)</f>
        <v>0</v>
      </c>
      <c r="Q741" s="192">
        <f>(SUM($H212:Q212)-SUM($H741:P741))*VLOOKUP($F741,DRT,4,FALSE)</f>
        <v>0</v>
      </c>
      <c r="R741" s="192">
        <f>(SUM($H212:R212)-SUM($H741:Q741))*VLOOKUP($F741,DRT,4,FALSE)</f>
        <v>0</v>
      </c>
      <c r="S741" s="192">
        <f>(SUM($H212:S212)-SUM($H741:R741))*VLOOKUP($F741,DRT,4,FALSE)</f>
        <v>0</v>
      </c>
      <c r="T741" s="192">
        <f>(SUM($H212:T212)-SUM($H741:S741))*VLOOKUP($F741,DRT,4,FALSE)</f>
        <v>0</v>
      </c>
      <c r="U741" s="192">
        <f>(SUM($H212:U212)-SUM($H741:T741))*VLOOKUP($F741,DRT,4,FALSE)</f>
        <v>0</v>
      </c>
      <c r="V741" s="192">
        <f>(SUM($H212:V212)-SUM($H741:U741))*VLOOKUP($F741,DRT,4,FALSE)</f>
        <v>0</v>
      </c>
      <c r="W741" s="54">
        <f>G741-SUM(H741:V741)</f>
        <v>0</v>
      </c>
    </row>
    <row r="742" spans="1:23" ht="12.75" customHeight="1" outlineLevel="1" x14ac:dyDescent="0.2">
      <c r="A742" s="361"/>
      <c r="B742" s="252"/>
      <c r="C742" s="253"/>
      <c r="D742" s="253"/>
      <c r="E742" s="253"/>
      <c r="F742" s="180" t="s">
        <v>383</v>
      </c>
      <c r="G742" s="225">
        <f>G213</f>
        <v>0</v>
      </c>
      <c r="H742" s="222">
        <f t="shared" ref="H742:V742" si="296">H213</f>
        <v>0</v>
      </c>
      <c r="I742" s="223">
        <f t="shared" si="296"/>
        <v>0</v>
      </c>
      <c r="J742" s="223">
        <f t="shared" si="296"/>
        <v>0</v>
      </c>
      <c r="K742" s="214">
        <f t="shared" si="296"/>
        <v>0</v>
      </c>
      <c r="L742" s="222">
        <f t="shared" si="296"/>
        <v>0</v>
      </c>
      <c r="M742" s="223">
        <f t="shared" si="296"/>
        <v>0</v>
      </c>
      <c r="N742" s="187">
        <f t="shared" si="296"/>
        <v>0</v>
      </c>
      <c r="O742" s="223">
        <f t="shared" si="296"/>
        <v>0</v>
      </c>
      <c r="P742" s="223">
        <f t="shared" si="296"/>
        <v>0</v>
      </c>
      <c r="Q742" s="223">
        <f t="shared" si="296"/>
        <v>0</v>
      </c>
      <c r="R742" s="187">
        <f t="shared" si="296"/>
        <v>0</v>
      </c>
      <c r="S742" s="223">
        <f t="shared" si="296"/>
        <v>0</v>
      </c>
      <c r="T742" s="223">
        <f t="shared" si="296"/>
        <v>0</v>
      </c>
      <c r="U742" s="223">
        <f t="shared" si="296"/>
        <v>0</v>
      </c>
      <c r="V742" s="224">
        <f t="shared" si="296"/>
        <v>0</v>
      </c>
      <c r="W742" s="54">
        <f t="shared" ref="W742" si="297">G742-SUM(H742:V742)</f>
        <v>0</v>
      </c>
    </row>
    <row r="743" spans="1:23" x14ac:dyDescent="0.2">
      <c r="A743" s="361"/>
      <c r="B743" s="35"/>
      <c r="C743" s="34"/>
      <c r="D743" s="33" t="s">
        <v>184</v>
      </c>
      <c r="E743" s="72"/>
      <c r="F743" s="72"/>
      <c r="G743" s="77"/>
      <c r="H743" s="78"/>
      <c r="I743" s="74"/>
      <c r="J743" s="74"/>
      <c r="K743" s="75"/>
      <c r="L743" s="43"/>
      <c r="M743" s="43"/>
      <c r="N743" s="43"/>
      <c r="O743" s="43"/>
      <c r="P743" s="43"/>
      <c r="Q743" s="43"/>
      <c r="R743" s="43"/>
      <c r="S743" s="43"/>
      <c r="T743" s="43"/>
      <c r="U743" s="43"/>
      <c r="V743" s="43"/>
      <c r="W743" s="42"/>
    </row>
    <row r="744" spans="1:23" x14ac:dyDescent="0.2">
      <c r="A744" s="361"/>
      <c r="B744" s="79"/>
      <c r="C744" s="33"/>
      <c r="D744" s="33"/>
      <c r="E744" s="34" t="s">
        <v>134</v>
      </c>
      <c r="F744" s="34"/>
      <c r="G744" s="77">
        <f>SUBTOTAL(9,G745:G747)</f>
        <v>0</v>
      </c>
      <c r="H744" s="78">
        <f t="shared" ref="H744:W744" si="298">SUBTOTAL(9,H745:H747)</f>
        <v>0</v>
      </c>
      <c r="I744" s="74">
        <f t="shared" si="298"/>
        <v>0</v>
      </c>
      <c r="J744" s="74">
        <f t="shared" si="298"/>
        <v>0</v>
      </c>
      <c r="K744" s="75">
        <f t="shared" si="298"/>
        <v>0</v>
      </c>
      <c r="L744" s="43">
        <f t="shared" si="298"/>
        <v>0</v>
      </c>
      <c r="M744" s="43">
        <f t="shared" si="298"/>
        <v>0</v>
      </c>
      <c r="N744" s="43">
        <f t="shared" si="298"/>
        <v>0</v>
      </c>
      <c r="O744" s="43">
        <f t="shared" si="298"/>
        <v>0</v>
      </c>
      <c r="P744" s="43">
        <f t="shared" si="298"/>
        <v>0</v>
      </c>
      <c r="Q744" s="43">
        <f t="shared" si="298"/>
        <v>0</v>
      </c>
      <c r="R744" s="43">
        <f t="shared" si="298"/>
        <v>0</v>
      </c>
      <c r="S744" s="43">
        <f t="shared" si="298"/>
        <v>0</v>
      </c>
      <c r="T744" s="43">
        <f t="shared" si="298"/>
        <v>0</v>
      </c>
      <c r="U744" s="43">
        <f t="shared" si="298"/>
        <v>0</v>
      </c>
      <c r="V744" s="43">
        <f t="shared" si="298"/>
        <v>0</v>
      </c>
      <c r="W744" s="42">
        <f t="shared" si="298"/>
        <v>0</v>
      </c>
    </row>
    <row r="745" spans="1:23" outlineLevel="1" x14ac:dyDescent="0.2">
      <c r="A745" s="361"/>
      <c r="B745" s="79"/>
      <c r="C745" s="33"/>
      <c r="D745" s="33"/>
      <c r="E745" s="34"/>
      <c r="F745" s="180" t="s">
        <v>121</v>
      </c>
      <c r="G745" s="191">
        <f>G216</f>
        <v>0</v>
      </c>
      <c r="H745" s="192">
        <f t="shared" ref="H745:K747" si="299">IF(H216="",0,H216*VLOOKUP($F745,DRT,3,FALSE))</f>
        <v>0</v>
      </c>
      <c r="I745" s="192">
        <f t="shared" si="299"/>
        <v>0</v>
      </c>
      <c r="J745" s="192">
        <f t="shared" si="299"/>
        <v>0</v>
      </c>
      <c r="K745" s="214">
        <f t="shared" si="299"/>
        <v>0</v>
      </c>
      <c r="L745" s="192">
        <f>(SUM($H216:$K216)-SUM($H745:K745))*VLOOKUP($F745,DRT,4,FALSE)</f>
        <v>0</v>
      </c>
      <c r="M745" s="192">
        <f>(SUM($H216:$K216)-SUM($H745:L745))*VLOOKUP($F745,DRT,4,FALSE)</f>
        <v>0</v>
      </c>
      <c r="N745" s="192">
        <f>(SUM($H216:$K216)-SUM($H745:M745))*VLOOKUP($F745,DRT,4,FALSE)</f>
        <v>0</v>
      </c>
      <c r="O745" s="192">
        <f>(SUM($H216:$K216)-SUM($H745:N745))*VLOOKUP($F745,DRT,4,FALSE)</f>
        <v>0</v>
      </c>
      <c r="P745" s="192">
        <f>(SUM($H216:$K216)-SUM($H745:O745))*VLOOKUP($F745,DRT,4,FALSE)</f>
        <v>0</v>
      </c>
      <c r="Q745" s="192">
        <f>(SUM($H216:$K216)-SUM($H745:P745))*VLOOKUP($F745,DRT,4,FALSE)</f>
        <v>0</v>
      </c>
      <c r="R745" s="192">
        <f>(SUM($H216:$K216)-SUM($H745:Q745))*VLOOKUP($F745,DRT,4,FALSE)</f>
        <v>0</v>
      </c>
      <c r="S745" s="192">
        <f>(SUM($H216:$K216)-SUM($H745:R745))*VLOOKUP($F745,DRT,4,FALSE)</f>
        <v>0</v>
      </c>
      <c r="T745" s="192">
        <f>(SUM($H216:$K216)-SUM($H745:S745))*VLOOKUP($F745,DRT,4,FALSE)</f>
        <v>0</v>
      </c>
      <c r="U745" s="192">
        <f>(SUM($H216:$K216)-SUM($H745:T745))*VLOOKUP($F745,DRT,4,FALSE)</f>
        <v>0</v>
      </c>
      <c r="V745" s="214">
        <f>(SUM($H216:$K216)-SUM($H745:U745))*VLOOKUP($F745,DRT,4,FALSE)</f>
        <v>0</v>
      </c>
      <c r="W745" s="54">
        <f>G745-SUM(H745:V745)</f>
        <v>0</v>
      </c>
    </row>
    <row r="746" spans="1:23" outlineLevel="1" x14ac:dyDescent="0.2">
      <c r="A746" s="361"/>
      <c r="B746" s="79"/>
      <c r="C746" s="33"/>
      <c r="D746" s="33"/>
      <c r="E746" s="34"/>
      <c r="F746" s="180" t="s">
        <v>122</v>
      </c>
      <c r="G746" s="191">
        <f>G217</f>
        <v>0</v>
      </c>
      <c r="H746" s="192">
        <f t="shared" si="299"/>
        <v>0</v>
      </c>
      <c r="I746" s="187">
        <f t="shared" si="299"/>
        <v>0</v>
      </c>
      <c r="J746" s="187">
        <f t="shared" si="299"/>
        <v>0</v>
      </c>
      <c r="K746" s="214">
        <f t="shared" si="299"/>
        <v>0</v>
      </c>
      <c r="L746" s="184">
        <f>IF(L217="",0,L217*VLOOKUP($F746,DRT,4,FALSE))</f>
        <v>0</v>
      </c>
      <c r="M746" s="212">
        <f>(SUM($H217:$K217)-SUM($H746:$K746))*VLOOKUP($F746,DRT,4,FALSE)</f>
        <v>0</v>
      </c>
      <c r="N746" s="187">
        <f>(N($L217)-$L746)*VLOOKUP($F746,DRT,4,FALSE)</f>
        <v>0</v>
      </c>
      <c r="O746" s="192">
        <f>(SUM($H217:$K217)-SUM($H746:$K746)-$M746)*VLOOKUP($F746,DRT,4,FALSE)</f>
        <v>0</v>
      </c>
      <c r="P746" s="187">
        <f>(N($L217)-$L746-$N746)*VLOOKUP($F746,DRT,4,FALSE)</f>
        <v>0</v>
      </c>
      <c r="Q746" s="212">
        <f>(SUM($H217:$K217)-SUM($H746:$K746)-$M746-$O746)*VLOOKUP($F746,DRT,4,FALSE)</f>
        <v>0</v>
      </c>
      <c r="R746" s="187">
        <f>(N($L217)-$L746-$N746-$P746)*VLOOKUP($F746,DRT,4,FALSE)</f>
        <v>0</v>
      </c>
      <c r="S746" s="187">
        <f>(SUM($H217:$K217)-SUM($H746:$K746)-$M746-$O746-$Q746)*VLOOKUP($F746,DRT,4,FALSE)</f>
        <v>0</v>
      </c>
      <c r="T746" s="192">
        <f>(N($L217)-$L746-$N746-$P746-$R746)*VLOOKUP($F746,DRT,4,FALSE)</f>
        <v>0</v>
      </c>
      <c r="U746" s="187">
        <f>(SUM($H217:$K217)-SUM($H746:$K746)-$M746-$O746-$Q746-$S746)*VLOOKUP($F746,DRT,4,FALSE)</f>
        <v>0</v>
      </c>
      <c r="V746" s="212">
        <f>(N($L217)-$L746-$N746-$P746-$R746-$T746)*VLOOKUP($F746,DRT,4,FALSE)</f>
        <v>0</v>
      </c>
      <c r="W746" s="54">
        <f>G746-SUM(H746:V746)</f>
        <v>0</v>
      </c>
    </row>
    <row r="747" spans="1:23" outlineLevel="1" x14ac:dyDescent="0.2">
      <c r="A747" s="361"/>
      <c r="B747" s="79"/>
      <c r="C747" s="33"/>
      <c r="D747" s="33"/>
      <c r="E747" s="34"/>
      <c r="F747" s="180" t="s">
        <v>123</v>
      </c>
      <c r="G747" s="191">
        <f>G218</f>
        <v>0</v>
      </c>
      <c r="H747" s="192">
        <f t="shared" si="299"/>
        <v>0</v>
      </c>
      <c r="I747" s="187">
        <f t="shared" si="299"/>
        <v>0</v>
      </c>
      <c r="J747" s="187">
        <f t="shared" si="299"/>
        <v>0</v>
      </c>
      <c r="K747" s="214">
        <f t="shared" si="299"/>
        <v>0</v>
      </c>
      <c r="L747" s="184">
        <f>IF(L218="",0,L218*VLOOKUP($F747,DRT,4,FALSE))</f>
        <v>0</v>
      </c>
      <c r="M747" s="195">
        <f>IF(M218="",0,M218*VLOOKUP($F747,DRT,4,FALSE))</f>
        <v>0</v>
      </c>
      <c r="N747" s="187">
        <f>(SUM($H218:$K218)-SUM($H747:$K747))*VLOOKUP($F747,DRT,4,FALSE)</f>
        <v>0</v>
      </c>
      <c r="O747" s="192">
        <f>($L218-$L747)*VLOOKUP($F747,DRT,4,FALSE)</f>
        <v>0</v>
      </c>
      <c r="P747" s="187">
        <f>($M218-$M747)*VLOOKUP($F747,DRT,4,FALSE)</f>
        <v>0</v>
      </c>
      <c r="Q747" s="212">
        <f>(SUM($H218:$K218)-SUM($H747:$K747)-N747)*VLOOKUP($F747,DRT,4,FALSE)</f>
        <v>0</v>
      </c>
      <c r="R747" s="187">
        <f>($L218-$L747-$O747)*VLOOKUP($F747,DRT,4,FALSE)</f>
        <v>0</v>
      </c>
      <c r="S747" s="187">
        <f>($M218-$M747-$P747)*VLOOKUP($F747,DRT,4,FALSE)</f>
        <v>0</v>
      </c>
      <c r="T747" s="192">
        <f>(SUM($H218:$K218)-SUM($H747:$K747)-$N747-$Q747)*VLOOKUP($F747,DRT,4,FALSE)</f>
        <v>0</v>
      </c>
      <c r="U747" s="187">
        <f>($L218-$L747-$O747-$R747)*VLOOKUP($F747,DRT,4,FALSE)</f>
        <v>0</v>
      </c>
      <c r="V747" s="212">
        <f>($M218-$M747-$P747-$S747)*VLOOKUP($F747,DRT,4,FALSE)</f>
        <v>0</v>
      </c>
      <c r="W747" s="54">
        <f>G747-SUM(H747:V747)</f>
        <v>0</v>
      </c>
    </row>
    <row r="748" spans="1:23" x14ac:dyDescent="0.2">
      <c r="A748" s="361"/>
      <c r="B748" s="79"/>
      <c r="C748" s="33"/>
      <c r="D748" s="33"/>
      <c r="E748" s="34" t="s">
        <v>316</v>
      </c>
      <c r="F748" s="34"/>
      <c r="G748" s="77">
        <f>SUBTOTAL(9,G749:G750)</f>
        <v>0</v>
      </c>
      <c r="H748" s="78">
        <f t="shared" ref="H748:W748" si="300">SUBTOTAL(9,H749:H750)</f>
        <v>0</v>
      </c>
      <c r="I748" s="74">
        <f t="shared" si="300"/>
        <v>0</v>
      </c>
      <c r="J748" s="74">
        <f t="shared" si="300"/>
        <v>0</v>
      </c>
      <c r="K748" s="75">
        <f t="shared" si="300"/>
        <v>0</v>
      </c>
      <c r="L748" s="43">
        <f t="shared" si="300"/>
        <v>0</v>
      </c>
      <c r="M748" s="43">
        <f t="shared" si="300"/>
        <v>0</v>
      </c>
      <c r="N748" s="43">
        <f t="shared" si="300"/>
        <v>0</v>
      </c>
      <c r="O748" s="43">
        <f t="shared" si="300"/>
        <v>0</v>
      </c>
      <c r="P748" s="43">
        <f t="shared" si="300"/>
        <v>0</v>
      </c>
      <c r="Q748" s="43">
        <f t="shared" si="300"/>
        <v>0</v>
      </c>
      <c r="R748" s="43">
        <f t="shared" si="300"/>
        <v>0</v>
      </c>
      <c r="S748" s="43">
        <f t="shared" si="300"/>
        <v>0</v>
      </c>
      <c r="T748" s="43">
        <f t="shared" si="300"/>
        <v>0</v>
      </c>
      <c r="U748" s="43">
        <f t="shared" si="300"/>
        <v>0</v>
      </c>
      <c r="V748" s="43">
        <f t="shared" si="300"/>
        <v>0</v>
      </c>
      <c r="W748" s="42">
        <f t="shared" si="300"/>
        <v>0</v>
      </c>
    </row>
    <row r="749" spans="1:23" outlineLevel="1" x14ac:dyDescent="0.2">
      <c r="A749" s="361"/>
      <c r="B749" s="35"/>
      <c r="C749" s="34"/>
      <c r="D749" s="33"/>
      <c r="E749" s="72"/>
      <c r="F749" s="190" t="s">
        <v>183</v>
      </c>
      <c r="G749" s="191">
        <f t="shared" ref="G749:V749" si="301">G220</f>
        <v>0</v>
      </c>
      <c r="H749" s="192">
        <f t="shared" si="301"/>
        <v>0</v>
      </c>
      <c r="I749" s="192">
        <f t="shared" si="301"/>
        <v>0</v>
      </c>
      <c r="J749" s="53">
        <f t="shared" si="301"/>
        <v>0</v>
      </c>
      <c r="K749" s="214">
        <f t="shared" si="301"/>
        <v>0</v>
      </c>
      <c r="L749" s="192">
        <f t="shared" si="301"/>
        <v>0</v>
      </c>
      <c r="M749" s="53">
        <f t="shared" si="301"/>
        <v>0</v>
      </c>
      <c r="N749" s="187">
        <f t="shared" si="301"/>
        <v>0</v>
      </c>
      <c r="O749" s="192">
        <f t="shared" si="301"/>
        <v>0</v>
      </c>
      <c r="P749" s="192">
        <f t="shared" si="301"/>
        <v>0</v>
      </c>
      <c r="Q749" s="53">
        <f t="shared" si="301"/>
        <v>0</v>
      </c>
      <c r="R749" s="187">
        <f t="shared" si="301"/>
        <v>0</v>
      </c>
      <c r="S749" s="192">
        <f t="shared" si="301"/>
        <v>0</v>
      </c>
      <c r="T749" s="192">
        <f t="shared" si="301"/>
        <v>0</v>
      </c>
      <c r="U749" s="192">
        <f t="shared" si="301"/>
        <v>0</v>
      </c>
      <c r="V749" s="53">
        <f t="shared" si="301"/>
        <v>0</v>
      </c>
      <c r="W749" s="54">
        <f>G749-SUM(H749:V749)</f>
        <v>0</v>
      </c>
    </row>
    <row r="750" spans="1:23" outlineLevel="1" x14ac:dyDescent="0.2">
      <c r="A750" s="361"/>
      <c r="B750" s="35"/>
      <c r="C750" s="34"/>
      <c r="D750" s="33"/>
      <c r="E750" s="72"/>
      <c r="F750" s="190" t="s">
        <v>272</v>
      </c>
      <c r="G750" s="191">
        <f t="shared" ref="G750:V750" si="302">G221</f>
        <v>0</v>
      </c>
      <c r="H750" s="192">
        <f t="shared" si="302"/>
        <v>0</v>
      </c>
      <c r="I750" s="192">
        <f t="shared" si="302"/>
        <v>0</v>
      </c>
      <c r="J750" s="53">
        <f t="shared" si="302"/>
        <v>0</v>
      </c>
      <c r="K750" s="214">
        <f t="shared" si="302"/>
        <v>0</v>
      </c>
      <c r="L750" s="192">
        <f t="shared" si="302"/>
        <v>0</v>
      </c>
      <c r="M750" s="53">
        <f t="shared" si="302"/>
        <v>0</v>
      </c>
      <c r="N750" s="187">
        <f t="shared" si="302"/>
        <v>0</v>
      </c>
      <c r="O750" s="192">
        <f t="shared" si="302"/>
        <v>0</v>
      </c>
      <c r="P750" s="192">
        <f t="shared" si="302"/>
        <v>0</v>
      </c>
      <c r="Q750" s="53">
        <f t="shared" si="302"/>
        <v>0</v>
      </c>
      <c r="R750" s="187">
        <f t="shared" si="302"/>
        <v>0</v>
      </c>
      <c r="S750" s="192">
        <f t="shared" si="302"/>
        <v>0</v>
      </c>
      <c r="T750" s="192">
        <f t="shared" si="302"/>
        <v>0</v>
      </c>
      <c r="U750" s="192">
        <f t="shared" si="302"/>
        <v>0</v>
      </c>
      <c r="V750" s="53">
        <f t="shared" si="302"/>
        <v>0</v>
      </c>
      <c r="W750" s="54">
        <f>G750-SUM(H750:V750)</f>
        <v>0</v>
      </c>
    </row>
    <row r="751" spans="1:23" x14ac:dyDescent="0.2">
      <c r="A751" s="361"/>
      <c r="B751" s="79"/>
      <c r="C751" s="33" t="s">
        <v>118</v>
      </c>
      <c r="D751" s="72"/>
      <c r="E751" s="34"/>
      <c r="F751" s="34"/>
      <c r="G751" s="83"/>
      <c r="H751" s="50"/>
      <c r="I751" s="50"/>
      <c r="J751" s="50"/>
      <c r="K751" s="52"/>
      <c r="L751" s="50"/>
      <c r="M751" s="50"/>
      <c r="N751" s="50"/>
      <c r="O751" s="50"/>
      <c r="P751" s="50"/>
      <c r="Q751" s="50"/>
      <c r="R751" s="50"/>
      <c r="S751" s="50"/>
      <c r="T751" s="50"/>
      <c r="U751" s="50"/>
      <c r="V751" s="50"/>
      <c r="W751" s="56"/>
    </row>
    <row r="752" spans="1:23" x14ac:dyDescent="0.2">
      <c r="A752" s="361"/>
      <c r="B752" s="79"/>
      <c r="C752" s="33"/>
      <c r="D752" s="33" t="s">
        <v>119</v>
      </c>
      <c r="E752" s="34"/>
      <c r="F752" s="34"/>
      <c r="G752" s="83">
        <f>SUBTOTAL(9,G753:G758)</f>
        <v>0</v>
      </c>
      <c r="H752" s="50">
        <f t="shared" ref="H752:W752" si="303">SUBTOTAL(9,H753:H758)</f>
        <v>0</v>
      </c>
      <c r="I752" s="50">
        <f t="shared" si="303"/>
        <v>0</v>
      </c>
      <c r="J752" s="50">
        <f t="shared" si="303"/>
        <v>0</v>
      </c>
      <c r="K752" s="52">
        <f t="shared" si="303"/>
        <v>0</v>
      </c>
      <c r="L752" s="50">
        <f t="shared" si="303"/>
        <v>0</v>
      </c>
      <c r="M752" s="50">
        <f t="shared" si="303"/>
        <v>0</v>
      </c>
      <c r="N752" s="50">
        <f t="shared" si="303"/>
        <v>0</v>
      </c>
      <c r="O752" s="50">
        <f t="shared" si="303"/>
        <v>0</v>
      </c>
      <c r="P752" s="50">
        <f t="shared" si="303"/>
        <v>0</v>
      </c>
      <c r="Q752" s="50">
        <f t="shared" si="303"/>
        <v>0</v>
      </c>
      <c r="R752" s="50">
        <f t="shared" si="303"/>
        <v>0</v>
      </c>
      <c r="S752" s="50">
        <f t="shared" si="303"/>
        <v>0</v>
      </c>
      <c r="T752" s="50">
        <f t="shared" si="303"/>
        <v>0</v>
      </c>
      <c r="U752" s="50">
        <f t="shared" si="303"/>
        <v>0</v>
      </c>
      <c r="V752" s="50">
        <f t="shared" si="303"/>
        <v>0</v>
      </c>
      <c r="W752" s="56">
        <f t="shared" si="303"/>
        <v>0</v>
      </c>
    </row>
    <row r="753" spans="1:23" outlineLevel="1" x14ac:dyDescent="0.2">
      <c r="A753" s="361"/>
      <c r="B753" s="35"/>
      <c r="C753" s="34"/>
      <c r="D753" s="33"/>
      <c r="E753" s="72"/>
      <c r="F753" s="190" t="s">
        <v>120</v>
      </c>
      <c r="G753" s="191">
        <f t="shared" ref="G753:W753" si="304">G224</f>
        <v>0</v>
      </c>
      <c r="H753" s="192">
        <f t="shared" si="304"/>
        <v>0</v>
      </c>
      <c r="I753" s="192">
        <f t="shared" si="304"/>
        <v>0</v>
      </c>
      <c r="J753" s="53">
        <f t="shared" si="304"/>
        <v>0</v>
      </c>
      <c r="K753" s="214">
        <f t="shared" si="304"/>
        <v>0</v>
      </c>
      <c r="L753" s="192">
        <f t="shared" si="304"/>
        <v>0</v>
      </c>
      <c r="M753" s="53">
        <f t="shared" si="304"/>
        <v>0</v>
      </c>
      <c r="N753" s="187">
        <f t="shared" si="304"/>
        <v>0</v>
      </c>
      <c r="O753" s="192">
        <f t="shared" si="304"/>
        <v>0</v>
      </c>
      <c r="P753" s="192">
        <f t="shared" si="304"/>
        <v>0</v>
      </c>
      <c r="Q753" s="53">
        <f t="shared" si="304"/>
        <v>0</v>
      </c>
      <c r="R753" s="187">
        <f t="shared" si="304"/>
        <v>0</v>
      </c>
      <c r="S753" s="192">
        <f t="shared" si="304"/>
        <v>0</v>
      </c>
      <c r="T753" s="192">
        <f t="shared" si="304"/>
        <v>0</v>
      </c>
      <c r="U753" s="192">
        <f t="shared" si="304"/>
        <v>0</v>
      </c>
      <c r="V753" s="53">
        <f t="shared" si="304"/>
        <v>0</v>
      </c>
      <c r="W753" s="54">
        <f t="shared" si="304"/>
        <v>0</v>
      </c>
    </row>
    <row r="754" spans="1:23" outlineLevel="1" x14ac:dyDescent="0.2">
      <c r="A754" s="361"/>
      <c r="B754" s="79"/>
      <c r="C754" s="34"/>
      <c r="D754" s="34"/>
      <c r="E754" s="72"/>
      <c r="F754" s="180" t="s">
        <v>124</v>
      </c>
      <c r="G754" s="191">
        <f t="shared" ref="G754:V754" si="305">G225</f>
        <v>0</v>
      </c>
      <c r="H754" s="192">
        <f t="shared" si="305"/>
        <v>0</v>
      </c>
      <c r="I754" s="187">
        <f t="shared" si="305"/>
        <v>0</v>
      </c>
      <c r="J754" s="187">
        <f t="shared" si="305"/>
        <v>0</v>
      </c>
      <c r="K754" s="214">
        <f t="shared" si="305"/>
        <v>0</v>
      </c>
      <c r="L754" s="213">
        <f t="shared" si="305"/>
        <v>0</v>
      </c>
      <c r="M754" s="187">
        <f t="shared" si="305"/>
        <v>0</v>
      </c>
      <c r="N754" s="187">
        <f t="shared" si="305"/>
        <v>0</v>
      </c>
      <c r="O754" s="187">
        <f t="shared" si="305"/>
        <v>0</v>
      </c>
      <c r="P754" s="187">
        <f t="shared" si="305"/>
        <v>0</v>
      </c>
      <c r="Q754" s="212">
        <f t="shared" si="305"/>
        <v>0</v>
      </c>
      <c r="R754" s="187">
        <f t="shared" si="305"/>
        <v>0</v>
      </c>
      <c r="S754" s="187">
        <f t="shared" si="305"/>
        <v>0</v>
      </c>
      <c r="T754" s="192">
        <f t="shared" si="305"/>
        <v>0</v>
      </c>
      <c r="U754" s="187">
        <f t="shared" si="305"/>
        <v>0</v>
      </c>
      <c r="V754" s="212">
        <f t="shared" si="305"/>
        <v>0</v>
      </c>
      <c r="W754" s="54">
        <f>G754-SUM(H754:V754)</f>
        <v>0</v>
      </c>
    </row>
    <row r="755" spans="1:23" outlineLevel="1" x14ac:dyDescent="0.2">
      <c r="A755" s="361"/>
      <c r="B755" s="79"/>
      <c r="C755" s="34"/>
      <c r="D755" s="34"/>
      <c r="E755" s="72"/>
      <c r="F755" s="180" t="s">
        <v>125</v>
      </c>
      <c r="G755" s="191">
        <f t="shared" ref="G755:V755" si="306">G226</f>
        <v>0</v>
      </c>
      <c r="H755" s="192">
        <f t="shared" si="306"/>
        <v>0</v>
      </c>
      <c r="I755" s="187">
        <f t="shared" si="306"/>
        <v>0</v>
      </c>
      <c r="J755" s="187">
        <f t="shared" si="306"/>
        <v>0</v>
      </c>
      <c r="K755" s="214">
        <f t="shared" si="306"/>
        <v>0</v>
      </c>
      <c r="L755" s="213">
        <f t="shared" si="306"/>
        <v>0</v>
      </c>
      <c r="M755" s="187">
        <f t="shared" si="306"/>
        <v>0</v>
      </c>
      <c r="N755" s="223">
        <f t="shared" si="306"/>
        <v>0</v>
      </c>
      <c r="O755" s="187">
        <f t="shared" si="306"/>
        <v>0</v>
      </c>
      <c r="P755" s="187">
        <f t="shared" si="306"/>
        <v>0</v>
      </c>
      <c r="Q755" s="212">
        <f t="shared" si="306"/>
        <v>0</v>
      </c>
      <c r="R755" s="187">
        <f t="shared" si="306"/>
        <v>0</v>
      </c>
      <c r="S755" s="187">
        <f t="shared" si="306"/>
        <v>0</v>
      </c>
      <c r="T755" s="192">
        <f t="shared" si="306"/>
        <v>0</v>
      </c>
      <c r="U755" s="187">
        <f t="shared" si="306"/>
        <v>0</v>
      </c>
      <c r="V755" s="214">
        <f t="shared" si="306"/>
        <v>0</v>
      </c>
      <c r="W755" s="54">
        <f>G755-SUM(H755:V755)</f>
        <v>0</v>
      </c>
    </row>
    <row r="756" spans="1:23" outlineLevel="1" x14ac:dyDescent="0.2">
      <c r="A756" s="361"/>
      <c r="B756" s="79"/>
      <c r="C756" s="34"/>
      <c r="D756" s="34"/>
      <c r="E756" s="72"/>
      <c r="F756" s="180" t="s">
        <v>126</v>
      </c>
      <c r="G756" s="191">
        <f t="shared" ref="G756:V756" si="307">G227</f>
        <v>0</v>
      </c>
      <c r="H756" s="192">
        <f t="shared" si="307"/>
        <v>0</v>
      </c>
      <c r="I756" s="187">
        <f t="shared" si="307"/>
        <v>0</v>
      </c>
      <c r="J756" s="187">
        <f t="shared" si="307"/>
        <v>0</v>
      </c>
      <c r="K756" s="55">
        <f t="shared" si="307"/>
        <v>0</v>
      </c>
      <c r="L756" s="192">
        <f t="shared" si="307"/>
        <v>0</v>
      </c>
      <c r="M756" s="187">
        <f t="shared" si="307"/>
        <v>0</v>
      </c>
      <c r="N756" s="187">
        <f t="shared" si="307"/>
        <v>0</v>
      </c>
      <c r="O756" s="187">
        <f t="shared" si="307"/>
        <v>0</v>
      </c>
      <c r="P756" s="187">
        <f t="shared" si="307"/>
        <v>0</v>
      </c>
      <c r="Q756" s="212">
        <f t="shared" si="307"/>
        <v>0</v>
      </c>
      <c r="R756" s="187">
        <f t="shared" si="307"/>
        <v>0</v>
      </c>
      <c r="S756" s="187">
        <f t="shared" si="307"/>
        <v>0</v>
      </c>
      <c r="T756" s="192">
        <f t="shared" si="307"/>
        <v>0</v>
      </c>
      <c r="U756" s="187">
        <f t="shared" si="307"/>
        <v>0</v>
      </c>
      <c r="V756" s="214">
        <f t="shared" si="307"/>
        <v>0</v>
      </c>
      <c r="W756" s="54">
        <f>G756-SUM(H756:V756)</f>
        <v>0</v>
      </c>
    </row>
    <row r="757" spans="1:23" outlineLevel="1" x14ac:dyDescent="0.2">
      <c r="A757" s="361"/>
      <c r="B757" s="79"/>
      <c r="C757" s="34"/>
      <c r="D757" s="34"/>
      <c r="E757" s="72"/>
      <c r="F757" s="180" t="s">
        <v>127</v>
      </c>
      <c r="G757" s="191">
        <f t="shared" ref="G757:V757" si="308">G228</f>
        <v>0</v>
      </c>
      <c r="H757" s="192">
        <f t="shared" si="308"/>
        <v>0</v>
      </c>
      <c r="I757" s="187">
        <f t="shared" si="308"/>
        <v>0</v>
      </c>
      <c r="J757" s="187">
        <f t="shared" si="308"/>
        <v>0</v>
      </c>
      <c r="K757" s="214">
        <f t="shared" si="308"/>
        <v>0</v>
      </c>
      <c r="L757" s="213">
        <f t="shared" si="308"/>
        <v>0</v>
      </c>
      <c r="M757" s="187">
        <f t="shared" si="308"/>
        <v>0</v>
      </c>
      <c r="N757" s="226">
        <f t="shared" si="308"/>
        <v>0</v>
      </c>
      <c r="O757" s="187">
        <f t="shared" si="308"/>
        <v>0</v>
      </c>
      <c r="P757" s="187">
        <f t="shared" si="308"/>
        <v>0</v>
      </c>
      <c r="Q757" s="212">
        <f t="shared" si="308"/>
        <v>0</v>
      </c>
      <c r="R757" s="187">
        <f t="shared" si="308"/>
        <v>0</v>
      </c>
      <c r="S757" s="187">
        <f t="shared" si="308"/>
        <v>0</v>
      </c>
      <c r="T757" s="192">
        <f t="shared" si="308"/>
        <v>0</v>
      </c>
      <c r="U757" s="187">
        <f t="shared" si="308"/>
        <v>0</v>
      </c>
      <c r="V757" s="214">
        <f t="shared" si="308"/>
        <v>0</v>
      </c>
      <c r="W757" s="54">
        <f>G757-SUM(H757:V757)</f>
        <v>0</v>
      </c>
    </row>
    <row r="758" spans="1:23" outlineLevel="1" x14ac:dyDescent="0.2">
      <c r="A758" s="361"/>
      <c r="B758" s="79"/>
      <c r="C758" s="72"/>
      <c r="D758" s="72"/>
      <c r="E758" s="72"/>
      <c r="F758" s="180" t="s">
        <v>128</v>
      </c>
      <c r="G758" s="191">
        <f t="shared" ref="G758:V758" si="309">G229</f>
        <v>0</v>
      </c>
      <c r="H758" s="192">
        <f t="shared" si="309"/>
        <v>0</v>
      </c>
      <c r="I758" s="187">
        <f t="shared" si="309"/>
        <v>0</v>
      </c>
      <c r="J758" s="187">
        <f t="shared" si="309"/>
        <v>0</v>
      </c>
      <c r="K758" s="214">
        <f t="shared" si="309"/>
        <v>0</v>
      </c>
      <c r="L758" s="213">
        <f t="shared" si="309"/>
        <v>0</v>
      </c>
      <c r="M758" s="187">
        <f t="shared" si="309"/>
        <v>0</v>
      </c>
      <c r="N758" s="187">
        <f t="shared" si="309"/>
        <v>0</v>
      </c>
      <c r="O758" s="187">
        <f t="shared" si="309"/>
        <v>0</v>
      </c>
      <c r="P758" s="187">
        <f t="shared" si="309"/>
        <v>0</v>
      </c>
      <c r="Q758" s="212">
        <f t="shared" si="309"/>
        <v>0</v>
      </c>
      <c r="R758" s="187">
        <f t="shared" si="309"/>
        <v>0</v>
      </c>
      <c r="S758" s="187">
        <f t="shared" si="309"/>
        <v>0</v>
      </c>
      <c r="T758" s="192">
        <f t="shared" si="309"/>
        <v>0</v>
      </c>
      <c r="U758" s="187">
        <f t="shared" si="309"/>
        <v>0</v>
      </c>
      <c r="V758" s="214">
        <f t="shared" si="309"/>
        <v>0</v>
      </c>
      <c r="W758" s="54">
        <f>G758-SUM(H758:V758)</f>
        <v>0</v>
      </c>
    </row>
    <row r="759" spans="1:23" x14ac:dyDescent="0.2">
      <c r="A759" s="361"/>
      <c r="B759" s="79"/>
      <c r="C759" s="34"/>
      <c r="D759" s="33" t="s">
        <v>129</v>
      </c>
      <c r="E759" s="72"/>
      <c r="F759" s="34"/>
      <c r="G759" s="77">
        <f t="shared" ref="G759:M759" si="310">SUBTOTAL(9,G760:G764)</f>
        <v>0</v>
      </c>
      <c r="H759" s="43">
        <f t="shared" si="310"/>
        <v>0</v>
      </c>
      <c r="I759" s="43">
        <f t="shared" si="310"/>
        <v>0</v>
      </c>
      <c r="J759" s="43">
        <f t="shared" si="310"/>
        <v>0</v>
      </c>
      <c r="K759" s="46">
        <f t="shared" si="310"/>
        <v>0</v>
      </c>
      <c r="L759" s="44">
        <f t="shared" si="310"/>
        <v>0</v>
      </c>
      <c r="M759" s="45">
        <f t="shared" si="310"/>
        <v>0</v>
      </c>
      <c r="N759" s="45">
        <f t="shared" ref="N759:W759" si="311">SUBTOTAL(9,N760:N764)</f>
        <v>0</v>
      </c>
      <c r="O759" s="45">
        <f t="shared" si="311"/>
        <v>0</v>
      </c>
      <c r="P759" s="45">
        <f t="shared" si="311"/>
        <v>0</v>
      </c>
      <c r="Q759" s="45">
        <f t="shared" si="311"/>
        <v>0</v>
      </c>
      <c r="R759" s="45">
        <f t="shared" si="311"/>
        <v>0</v>
      </c>
      <c r="S759" s="45">
        <f t="shared" si="311"/>
        <v>0</v>
      </c>
      <c r="T759" s="45">
        <f t="shared" si="311"/>
        <v>0</v>
      </c>
      <c r="U759" s="45">
        <f t="shared" si="311"/>
        <v>0</v>
      </c>
      <c r="V759" s="46">
        <f t="shared" si="311"/>
        <v>0</v>
      </c>
      <c r="W759" s="46">
        <f t="shared" si="311"/>
        <v>0</v>
      </c>
    </row>
    <row r="760" spans="1:23" outlineLevel="1" x14ac:dyDescent="0.2">
      <c r="A760" s="361"/>
      <c r="B760" s="79"/>
      <c r="C760" s="34"/>
      <c r="D760" s="34"/>
      <c r="E760" s="33"/>
      <c r="F760" s="180" t="s">
        <v>130</v>
      </c>
      <c r="G760" s="191">
        <f t="shared" ref="G760:V760" si="312">G231</f>
        <v>0</v>
      </c>
      <c r="H760" s="192">
        <f t="shared" si="312"/>
        <v>0</v>
      </c>
      <c r="I760" s="187">
        <f t="shared" si="312"/>
        <v>0</v>
      </c>
      <c r="J760" s="187">
        <f t="shared" si="312"/>
        <v>0</v>
      </c>
      <c r="K760" s="214">
        <f t="shared" si="312"/>
        <v>0</v>
      </c>
      <c r="L760" s="213">
        <f t="shared" si="312"/>
        <v>0</v>
      </c>
      <c r="M760" s="212">
        <f t="shared" si="312"/>
        <v>0</v>
      </c>
      <c r="N760" s="187">
        <f t="shared" si="312"/>
        <v>0</v>
      </c>
      <c r="O760" s="192">
        <f t="shared" si="312"/>
        <v>0</v>
      </c>
      <c r="P760" s="187">
        <f t="shared" si="312"/>
        <v>0</v>
      </c>
      <c r="Q760" s="212">
        <f t="shared" si="312"/>
        <v>0</v>
      </c>
      <c r="R760" s="187">
        <f t="shared" si="312"/>
        <v>0</v>
      </c>
      <c r="S760" s="187">
        <f t="shared" si="312"/>
        <v>0</v>
      </c>
      <c r="T760" s="192">
        <f t="shared" si="312"/>
        <v>0</v>
      </c>
      <c r="U760" s="187">
        <f t="shared" si="312"/>
        <v>0</v>
      </c>
      <c r="V760" s="214">
        <f t="shared" si="312"/>
        <v>0</v>
      </c>
      <c r="W760" s="54">
        <f>G760-SUM(H760:V760)</f>
        <v>0</v>
      </c>
    </row>
    <row r="761" spans="1:23" outlineLevel="1" x14ac:dyDescent="0.2">
      <c r="A761" s="361"/>
      <c r="B761" s="79"/>
      <c r="C761" s="34"/>
      <c r="D761" s="34"/>
      <c r="E761" s="34"/>
      <c r="F761" s="180" t="s">
        <v>131</v>
      </c>
      <c r="G761" s="191">
        <f t="shared" ref="G761:V761" si="313">G232</f>
        <v>0</v>
      </c>
      <c r="H761" s="192">
        <f t="shared" si="313"/>
        <v>0</v>
      </c>
      <c r="I761" s="187">
        <f t="shared" si="313"/>
        <v>0</v>
      </c>
      <c r="J761" s="187">
        <f t="shared" si="313"/>
        <v>0</v>
      </c>
      <c r="K761" s="214">
        <f t="shared" si="313"/>
        <v>0</v>
      </c>
      <c r="L761" s="213">
        <f t="shared" si="313"/>
        <v>0</v>
      </c>
      <c r="M761" s="212">
        <f t="shared" si="313"/>
        <v>0</v>
      </c>
      <c r="N761" s="187">
        <f t="shared" si="313"/>
        <v>0</v>
      </c>
      <c r="O761" s="192">
        <f t="shared" si="313"/>
        <v>0</v>
      </c>
      <c r="P761" s="187">
        <f t="shared" si="313"/>
        <v>0</v>
      </c>
      <c r="Q761" s="212">
        <f t="shared" si="313"/>
        <v>0</v>
      </c>
      <c r="R761" s="187">
        <f t="shared" si="313"/>
        <v>0</v>
      </c>
      <c r="S761" s="187">
        <f t="shared" si="313"/>
        <v>0</v>
      </c>
      <c r="T761" s="192">
        <f t="shared" si="313"/>
        <v>0</v>
      </c>
      <c r="U761" s="187">
        <f t="shared" si="313"/>
        <v>0</v>
      </c>
      <c r="V761" s="214">
        <f t="shared" si="313"/>
        <v>0</v>
      </c>
      <c r="W761" s="54">
        <f>G761-SUM(H761:V761)</f>
        <v>0</v>
      </c>
    </row>
    <row r="762" spans="1:23" outlineLevel="1" x14ac:dyDescent="0.2">
      <c r="A762" s="361"/>
      <c r="B762" s="79"/>
      <c r="C762" s="34"/>
      <c r="D762" s="34"/>
      <c r="E762" s="34"/>
      <c r="F762" s="180" t="s">
        <v>132</v>
      </c>
      <c r="G762" s="191">
        <f t="shared" ref="G762:V762" si="314">G233</f>
        <v>0</v>
      </c>
      <c r="H762" s="192">
        <f t="shared" si="314"/>
        <v>0</v>
      </c>
      <c r="I762" s="187">
        <f t="shared" si="314"/>
        <v>0</v>
      </c>
      <c r="J762" s="187">
        <f t="shared" si="314"/>
        <v>0</v>
      </c>
      <c r="K762" s="214">
        <f t="shared" si="314"/>
        <v>0</v>
      </c>
      <c r="L762" s="213">
        <f t="shared" si="314"/>
        <v>0</v>
      </c>
      <c r="M762" s="212">
        <f t="shared" si="314"/>
        <v>0</v>
      </c>
      <c r="N762" s="187">
        <f t="shared" si="314"/>
        <v>0</v>
      </c>
      <c r="O762" s="192">
        <f t="shared" si="314"/>
        <v>0</v>
      </c>
      <c r="P762" s="187">
        <f t="shared" si="314"/>
        <v>0</v>
      </c>
      <c r="Q762" s="212">
        <f t="shared" si="314"/>
        <v>0</v>
      </c>
      <c r="R762" s="187">
        <f t="shared" si="314"/>
        <v>0</v>
      </c>
      <c r="S762" s="187">
        <f t="shared" si="314"/>
        <v>0</v>
      </c>
      <c r="T762" s="192">
        <f t="shared" si="314"/>
        <v>0</v>
      </c>
      <c r="U762" s="187">
        <f t="shared" si="314"/>
        <v>0</v>
      </c>
      <c r="V762" s="214">
        <f t="shared" si="314"/>
        <v>0</v>
      </c>
      <c r="W762" s="54">
        <f>G762-SUM(H762:V762)</f>
        <v>0</v>
      </c>
    </row>
    <row r="763" spans="1:23" outlineLevel="1" x14ac:dyDescent="0.2">
      <c r="A763" s="361"/>
      <c r="B763" s="79"/>
      <c r="C763" s="34"/>
      <c r="D763" s="34"/>
      <c r="E763" s="34"/>
      <c r="F763" s="180" t="s">
        <v>133</v>
      </c>
      <c r="G763" s="191">
        <f t="shared" ref="G763:V763" si="315">G234</f>
        <v>0</v>
      </c>
      <c r="H763" s="192">
        <f t="shared" si="315"/>
        <v>0</v>
      </c>
      <c r="I763" s="187">
        <f t="shared" si="315"/>
        <v>0</v>
      </c>
      <c r="J763" s="187">
        <f t="shared" si="315"/>
        <v>0</v>
      </c>
      <c r="K763" s="214">
        <f t="shared" si="315"/>
        <v>0</v>
      </c>
      <c r="L763" s="213">
        <f t="shared" si="315"/>
        <v>0</v>
      </c>
      <c r="M763" s="212">
        <f t="shared" si="315"/>
        <v>0</v>
      </c>
      <c r="N763" s="187">
        <f t="shared" si="315"/>
        <v>0</v>
      </c>
      <c r="O763" s="192">
        <f t="shared" si="315"/>
        <v>0</v>
      </c>
      <c r="P763" s="187">
        <f t="shared" si="315"/>
        <v>0</v>
      </c>
      <c r="Q763" s="212">
        <f t="shared" si="315"/>
        <v>0</v>
      </c>
      <c r="R763" s="187">
        <f t="shared" si="315"/>
        <v>0</v>
      </c>
      <c r="S763" s="187">
        <f t="shared" si="315"/>
        <v>0</v>
      </c>
      <c r="T763" s="192">
        <f t="shared" si="315"/>
        <v>0</v>
      </c>
      <c r="U763" s="187">
        <f t="shared" si="315"/>
        <v>0</v>
      </c>
      <c r="V763" s="214">
        <f t="shared" si="315"/>
        <v>0</v>
      </c>
      <c r="W763" s="54">
        <f>G763-SUM(H763:V763)</f>
        <v>0</v>
      </c>
    </row>
    <row r="764" spans="1:23" outlineLevel="1" x14ac:dyDescent="0.2">
      <c r="A764" s="361"/>
      <c r="B764" s="79"/>
      <c r="C764" s="34"/>
      <c r="D764" s="34"/>
      <c r="E764" s="34"/>
      <c r="F764" s="180" t="s">
        <v>177</v>
      </c>
      <c r="G764" s="191">
        <f t="shared" ref="G764:V764" si="316">G235</f>
        <v>0</v>
      </c>
      <c r="H764" s="192">
        <f t="shared" si="316"/>
        <v>0</v>
      </c>
      <c r="I764" s="187">
        <f t="shared" si="316"/>
        <v>0</v>
      </c>
      <c r="J764" s="187">
        <f t="shared" si="316"/>
        <v>0</v>
      </c>
      <c r="K764" s="214">
        <f t="shared" si="316"/>
        <v>0</v>
      </c>
      <c r="L764" s="213">
        <f t="shared" si="316"/>
        <v>0</v>
      </c>
      <c r="M764" s="212">
        <f t="shared" si="316"/>
        <v>0</v>
      </c>
      <c r="N764" s="187">
        <f t="shared" si="316"/>
        <v>0</v>
      </c>
      <c r="O764" s="192">
        <f t="shared" si="316"/>
        <v>0</v>
      </c>
      <c r="P764" s="187">
        <f t="shared" si="316"/>
        <v>0</v>
      </c>
      <c r="Q764" s="212">
        <f t="shared" si="316"/>
        <v>0</v>
      </c>
      <c r="R764" s="187">
        <f t="shared" si="316"/>
        <v>0</v>
      </c>
      <c r="S764" s="187">
        <f t="shared" si="316"/>
        <v>0</v>
      </c>
      <c r="T764" s="192">
        <f t="shared" si="316"/>
        <v>0</v>
      </c>
      <c r="U764" s="187">
        <f t="shared" si="316"/>
        <v>0</v>
      </c>
      <c r="V764" s="214">
        <f t="shared" si="316"/>
        <v>0</v>
      </c>
      <c r="W764" s="54">
        <f>G764-SUM(H764:V764)</f>
        <v>0</v>
      </c>
    </row>
    <row r="765" spans="1:23" x14ac:dyDescent="0.2">
      <c r="A765" s="361"/>
      <c r="B765" s="35"/>
      <c r="C765" s="33" t="s">
        <v>135</v>
      </c>
      <c r="D765" s="72"/>
      <c r="E765" s="72"/>
      <c r="F765" s="34"/>
      <c r="G765" s="83"/>
      <c r="H765" s="50"/>
      <c r="I765" s="50"/>
      <c r="J765" s="50"/>
      <c r="K765" s="52"/>
      <c r="L765" s="51"/>
      <c r="M765" s="50"/>
      <c r="N765" s="50"/>
      <c r="O765" s="50"/>
      <c r="P765" s="50"/>
      <c r="Q765" s="50"/>
      <c r="R765" s="50"/>
      <c r="S765" s="50"/>
      <c r="T765" s="50"/>
      <c r="U765" s="50"/>
      <c r="V765" s="52"/>
      <c r="W765" s="42"/>
    </row>
    <row r="766" spans="1:23" s="80" customFormat="1" outlineLevel="1" x14ac:dyDescent="0.2">
      <c r="A766" s="365"/>
      <c r="B766" s="35"/>
      <c r="C766" s="33"/>
      <c r="D766" s="33"/>
      <c r="E766" s="34"/>
      <c r="F766" s="180" t="s">
        <v>51</v>
      </c>
      <c r="G766" s="193">
        <f t="shared" ref="G766:V766" si="317">G237</f>
        <v>0</v>
      </c>
      <c r="H766" s="194">
        <f t="shared" si="317"/>
        <v>0</v>
      </c>
      <c r="I766" s="183">
        <f t="shared" si="317"/>
        <v>0</v>
      </c>
      <c r="J766" s="183">
        <f t="shared" si="317"/>
        <v>0</v>
      </c>
      <c r="K766" s="200">
        <f t="shared" si="317"/>
        <v>0</v>
      </c>
      <c r="L766" s="184">
        <f t="shared" si="317"/>
        <v>0</v>
      </c>
      <c r="M766" s="195">
        <f t="shared" si="317"/>
        <v>0</v>
      </c>
      <c r="N766" s="185">
        <f t="shared" si="317"/>
        <v>0</v>
      </c>
      <c r="O766" s="182">
        <f t="shared" si="317"/>
        <v>0</v>
      </c>
      <c r="P766" s="185">
        <f t="shared" si="317"/>
        <v>0</v>
      </c>
      <c r="Q766" s="195">
        <f t="shared" si="317"/>
        <v>0</v>
      </c>
      <c r="R766" s="185">
        <f t="shared" si="317"/>
        <v>0</v>
      </c>
      <c r="S766" s="185">
        <f t="shared" si="317"/>
        <v>0</v>
      </c>
      <c r="T766" s="182">
        <f t="shared" si="317"/>
        <v>0</v>
      </c>
      <c r="U766" s="185">
        <f t="shared" si="317"/>
        <v>0</v>
      </c>
      <c r="V766" s="186">
        <f t="shared" si="317"/>
        <v>0</v>
      </c>
      <c r="W766" s="54">
        <f t="shared" ref="W766:W771" si="318">G766-SUM(H766:V766)</f>
        <v>0</v>
      </c>
    </row>
    <row r="767" spans="1:23" s="80" customFormat="1" outlineLevel="1" x14ac:dyDescent="0.2">
      <c r="A767" s="365"/>
      <c r="B767" s="35"/>
      <c r="C767" s="33"/>
      <c r="D767" s="33"/>
      <c r="E767" s="72"/>
      <c r="F767" s="180" t="s">
        <v>52</v>
      </c>
      <c r="G767" s="193">
        <f t="shared" ref="G767:V767" si="319">G238</f>
        <v>0</v>
      </c>
      <c r="H767" s="194">
        <f t="shared" si="319"/>
        <v>0</v>
      </c>
      <c r="I767" s="183">
        <f t="shared" si="319"/>
        <v>0</v>
      </c>
      <c r="J767" s="183">
        <f t="shared" si="319"/>
        <v>0</v>
      </c>
      <c r="K767" s="200">
        <f t="shared" si="319"/>
        <v>0</v>
      </c>
      <c r="L767" s="184">
        <f t="shared" si="319"/>
        <v>0</v>
      </c>
      <c r="M767" s="195">
        <f t="shared" si="319"/>
        <v>0</v>
      </c>
      <c r="N767" s="185">
        <f t="shared" si="319"/>
        <v>0</v>
      </c>
      <c r="O767" s="182">
        <f t="shared" si="319"/>
        <v>0</v>
      </c>
      <c r="P767" s="185">
        <f t="shared" si="319"/>
        <v>0</v>
      </c>
      <c r="Q767" s="195">
        <f t="shared" si="319"/>
        <v>0</v>
      </c>
      <c r="R767" s="185">
        <f t="shared" si="319"/>
        <v>0</v>
      </c>
      <c r="S767" s="185">
        <f t="shared" si="319"/>
        <v>0</v>
      </c>
      <c r="T767" s="182">
        <f t="shared" si="319"/>
        <v>0</v>
      </c>
      <c r="U767" s="185">
        <f t="shared" si="319"/>
        <v>0</v>
      </c>
      <c r="V767" s="186">
        <f t="shared" si="319"/>
        <v>0</v>
      </c>
      <c r="W767" s="54">
        <f t="shared" si="318"/>
        <v>0</v>
      </c>
    </row>
    <row r="768" spans="1:23" s="80" customFormat="1" outlineLevel="1" x14ac:dyDescent="0.2">
      <c r="A768" s="365"/>
      <c r="B768" s="35"/>
      <c r="C768" s="33"/>
      <c r="D768" s="33"/>
      <c r="E768" s="34"/>
      <c r="F768" s="180" t="s">
        <v>57</v>
      </c>
      <c r="G768" s="193">
        <f t="shared" ref="G768:V768" si="320">G239</f>
        <v>0</v>
      </c>
      <c r="H768" s="194">
        <f t="shared" si="320"/>
        <v>0</v>
      </c>
      <c r="I768" s="183">
        <f t="shared" si="320"/>
        <v>0</v>
      </c>
      <c r="J768" s="183">
        <f t="shared" si="320"/>
        <v>0</v>
      </c>
      <c r="K768" s="200">
        <f t="shared" si="320"/>
        <v>0</v>
      </c>
      <c r="L768" s="184">
        <f t="shared" si="320"/>
        <v>0</v>
      </c>
      <c r="M768" s="185">
        <f t="shared" si="320"/>
        <v>0</v>
      </c>
      <c r="N768" s="185">
        <f t="shared" si="320"/>
        <v>0</v>
      </c>
      <c r="O768" s="185">
        <f t="shared" si="320"/>
        <v>0</v>
      </c>
      <c r="P768" s="185">
        <f t="shared" si="320"/>
        <v>0</v>
      </c>
      <c r="Q768" s="185">
        <f t="shared" si="320"/>
        <v>0</v>
      </c>
      <c r="R768" s="202">
        <f t="shared" si="320"/>
        <v>0</v>
      </c>
      <c r="S768" s="202">
        <f t="shared" si="320"/>
        <v>0</v>
      </c>
      <c r="T768" s="185">
        <f t="shared" si="320"/>
        <v>0</v>
      </c>
      <c r="U768" s="185">
        <f t="shared" si="320"/>
        <v>0</v>
      </c>
      <c r="V768" s="186">
        <f t="shared" si="320"/>
        <v>0</v>
      </c>
      <c r="W768" s="54">
        <f t="shared" si="318"/>
        <v>0</v>
      </c>
    </row>
    <row r="769" spans="1:23" s="80" customFormat="1" outlineLevel="1" x14ac:dyDescent="0.2">
      <c r="A769" s="365"/>
      <c r="B769" s="35"/>
      <c r="C769" s="33"/>
      <c r="D769" s="33"/>
      <c r="E769" s="34"/>
      <c r="F769" s="180" t="s">
        <v>168</v>
      </c>
      <c r="G769" s="193">
        <f t="shared" ref="G769:V769" si="321">G240</f>
        <v>0</v>
      </c>
      <c r="H769" s="194">
        <f t="shared" si="321"/>
        <v>0</v>
      </c>
      <c r="I769" s="183">
        <f t="shared" si="321"/>
        <v>0</v>
      </c>
      <c r="J769" s="183">
        <f t="shared" si="321"/>
        <v>0</v>
      </c>
      <c r="K769" s="200">
        <f t="shared" si="321"/>
        <v>0</v>
      </c>
      <c r="L769" s="184">
        <f t="shared" si="321"/>
        <v>0</v>
      </c>
      <c r="M769" s="185">
        <f t="shared" si="321"/>
        <v>0</v>
      </c>
      <c r="N769" s="185">
        <f t="shared" si="321"/>
        <v>0</v>
      </c>
      <c r="O769" s="185">
        <f t="shared" si="321"/>
        <v>0</v>
      </c>
      <c r="P769" s="185">
        <f t="shared" si="321"/>
        <v>0</v>
      </c>
      <c r="Q769" s="185">
        <f t="shared" si="321"/>
        <v>0</v>
      </c>
      <c r="R769" s="185">
        <f t="shared" si="321"/>
        <v>0</v>
      </c>
      <c r="S769" s="185">
        <f t="shared" si="321"/>
        <v>0</v>
      </c>
      <c r="T769" s="185">
        <f t="shared" si="321"/>
        <v>0</v>
      </c>
      <c r="U769" s="185">
        <f t="shared" si="321"/>
        <v>0</v>
      </c>
      <c r="V769" s="186">
        <f t="shared" si="321"/>
        <v>0</v>
      </c>
      <c r="W769" s="54">
        <f t="shared" si="318"/>
        <v>0</v>
      </c>
    </row>
    <row r="770" spans="1:23" s="80" customFormat="1" outlineLevel="1" x14ac:dyDescent="0.2">
      <c r="A770" s="365"/>
      <c r="B770" s="35"/>
      <c r="C770" s="33"/>
      <c r="D770" s="33"/>
      <c r="E770" s="34"/>
      <c r="F770" s="180" t="s">
        <v>62</v>
      </c>
      <c r="G770" s="193">
        <f t="shared" ref="G770:V770" si="322">G241</f>
        <v>0</v>
      </c>
      <c r="H770" s="194">
        <f t="shared" si="322"/>
        <v>0</v>
      </c>
      <c r="I770" s="183">
        <f t="shared" si="322"/>
        <v>0</v>
      </c>
      <c r="J770" s="183">
        <f t="shared" si="322"/>
        <v>0</v>
      </c>
      <c r="K770" s="200">
        <f t="shared" si="322"/>
        <v>0</v>
      </c>
      <c r="L770" s="184">
        <f t="shared" si="322"/>
        <v>0</v>
      </c>
      <c r="M770" s="195">
        <f t="shared" si="322"/>
        <v>0</v>
      </c>
      <c r="N770" s="185">
        <f t="shared" si="322"/>
        <v>0</v>
      </c>
      <c r="O770" s="182">
        <f t="shared" si="322"/>
        <v>0</v>
      </c>
      <c r="P770" s="185">
        <f t="shared" si="322"/>
        <v>0</v>
      </c>
      <c r="Q770" s="195">
        <f t="shared" si="322"/>
        <v>0</v>
      </c>
      <c r="R770" s="185">
        <f t="shared" si="322"/>
        <v>0</v>
      </c>
      <c r="S770" s="185">
        <f t="shared" si="322"/>
        <v>0</v>
      </c>
      <c r="T770" s="182">
        <f t="shared" si="322"/>
        <v>0</v>
      </c>
      <c r="U770" s="185">
        <f t="shared" si="322"/>
        <v>0</v>
      </c>
      <c r="V770" s="186">
        <f t="shared" si="322"/>
        <v>0</v>
      </c>
      <c r="W770" s="54">
        <f t="shared" si="318"/>
        <v>0</v>
      </c>
    </row>
    <row r="771" spans="1:23" s="80" customFormat="1" outlineLevel="1" x14ac:dyDescent="0.2">
      <c r="A771" s="365"/>
      <c r="B771" s="35"/>
      <c r="C771" s="33"/>
      <c r="D771" s="33"/>
      <c r="E771" s="34"/>
      <c r="F771" s="180" t="s">
        <v>174</v>
      </c>
      <c r="G771" s="193">
        <f t="shared" ref="G771:V771" si="323">G242</f>
        <v>0</v>
      </c>
      <c r="H771" s="194">
        <f t="shared" si="323"/>
        <v>0</v>
      </c>
      <c r="I771" s="183">
        <f t="shared" si="323"/>
        <v>0</v>
      </c>
      <c r="J771" s="183">
        <f t="shared" si="323"/>
        <v>0</v>
      </c>
      <c r="K771" s="200">
        <f t="shared" si="323"/>
        <v>0</v>
      </c>
      <c r="L771" s="184">
        <f t="shared" si="323"/>
        <v>0</v>
      </c>
      <c r="M771" s="195">
        <f t="shared" si="323"/>
        <v>0</v>
      </c>
      <c r="N771" s="185">
        <f t="shared" si="323"/>
        <v>0</v>
      </c>
      <c r="O771" s="182">
        <f t="shared" si="323"/>
        <v>0</v>
      </c>
      <c r="P771" s="185">
        <f t="shared" si="323"/>
        <v>0</v>
      </c>
      <c r="Q771" s="195">
        <f t="shared" si="323"/>
        <v>0</v>
      </c>
      <c r="R771" s="185">
        <f t="shared" si="323"/>
        <v>0</v>
      </c>
      <c r="S771" s="185">
        <f t="shared" si="323"/>
        <v>0</v>
      </c>
      <c r="T771" s="182">
        <f t="shared" si="323"/>
        <v>0</v>
      </c>
      <c r="U771" s="185">
        <f t="shared" si="323"/>
        <v>0</v>
      </c>
      <c r="V771" s="186">
        <f t="shared" si="323"/>
        <v>0</v>
      </c>
      <c r="W771" s="54">
        <f t="shared" si="318"/>
        <v>0</v>
      </c>
    </row>
    <row r="772" spans="1:23" x14ac:dyDescent="0.2">
      <c r="A772" s="361"/>
      <c r="B772" s="35"/>
      <c r="C772" s="33" t="s">
        <v>136</v>
      </c>
      <c r="D772" s="72"/>
      <c r="E772" s="72"/>
      <c r="F772" s="34"/>
      <c r="G772" s="77"/>
      <c r="H772" s="74"/>
      <c r="I772" s="74"/>
      <c r="J772" s="74"/>
      <c r="K772" s="75"/>
      <c r="L772" s="58"/>
      <c r="M772" s="43"/>
      <c r="N772" s="43"/>
      <c r="O772" s="43"/>
      <c r="P772" s="43"/>
      <c r="Q772" s="43"/>
      <c r="R772" s="43"/>
      <c r="S772" s="43"/>
      <c r="T772" s="43"/>
      <c r="U772" s="43"/>
      <c r="V772" s="46"/>
      <c r="W772" s="42"/>
    </row>
    <row r="773" spans="1:23" s="80" customFormat="1" outlineLevel="1" x14ac:dyDescent="0.2">
      <c r="A773" s="365"/>
      <c r="B773" s="35"/>
      <c r="C773" s="33"/>
      <c r="D773" s="33"/>
      <c r="E773" s="34"/>
      <c r="F773" s="180" t="s">
        <v>51</v>
      </c>
      <c r="G773" s="193">
        <f t="shared" ref="G773:G778" si="324">G244</f>
        <v>0</v>
      </c>
      <c r="H773" s="194">
        <f>G773</f>
        <v>0</v>
      </c>
      <c r="I773" s="74"/>
      <c r="J773" s="74"/>
      <c r="K773" s="75"/>
      <c r="L773" s="43"/>
      <c r="M773" s="43"/>
      <c r="N773" s="43"/>
      <c r="O773" s="43"/>
      <c r="P773" s="43"/>
      <c r="Q773" s="43"/>
      <c r="R773" s="43"/>
      <c r="S773" s="43"/>
      <c r="T773" s="43"/>
      <c r="U773" s="43"/>
      <c r="V773" s="43"/>
      <c r="W773" s="54">
        <f t="shared" ref="W773:W778" si="325">G773-SUM(H773:V773)</f>
        <v>0</v>
      </c>
    </row>
    <row r="774" spans="1:23" s="80" customFormat="1" outlineLevel="1" x14ac:dyDescent="0.2">
      <c r="A774" s="365"/>
      <c r="B774" s="35"/>
      <c r="C774" s="33"/>
      <c r="D774" s="33"/>
      <c r="E774" s="72"/>
      <c r="F774" s="180" t="s">
        <v>52</v>
      </c>
      <c r="G774" s="193">
        <f t="shared" si="324"/>
        <v>0</v>
      </c>
      <c r="H774" s="194">
        <f t="shared" ref="H774:H776" si="326">G774</f>
        <v>0</v>
      </c>
      <c r="I774" s="74"/>
      <c r="J774" s="74"/>
      <c r="K774" s="75"/>
      <c r="L774" s="43"/>
      <c r="M774" s="43"/>
      <c r="N774" s="43"/>
      <c r="O774" s="43"/>
      <c r="P774" s="43"/>
      <c r="Q774" s="43"/>
      <c r="R774" s="43"/>
      <c r="S774" s="43"/>
      <c r="T774" s="43"/>
      <c r="U774" s="43"/>
      <c r="V774" s="43"/>
      <c r="W774" s="54">
        <f t="shared" si="325"/>
        <v>0</v>
      </c>
    </row>
    <row r="775" spans="1:23" s="80" customFormat="1" outlineLevel="1" x14ac:dyDescent="0.2">
      <c r="A775" s="365"/>
      <c r="B775" s="35"/>
      <c r="C775" s="33"/>
      <c r="D775" s="33"/>
      <c r="E775" s="34"/>
      <c r="F775" s="180" t="s">
        <v>57</v>
      </c>
      <c r="G775" s="193">
        <f t="shared" si="324"/>
        <v>0</v>
      </c>
      <c r="H775" s="194">
        <f t="shared" si="326"/>
        <v>0</v>
      </c>
      <c r="I775" s="74"/>
      <c r="J775" s="74"/>
      <c r="K775" s="75"/>
      <c r="L775" s="43"/>
      <c r="M775" s="43"/>
      <c r="N775" s="43"/>
      <c r="O775" s="43"/>
      <c r="P775" s="43"/>
      <c r="Q775" s="43"/>
      <c r="R775" s="43"/>
      <c r="S775" s="43"/>
      <c r="T775" s="43"/>
      <c r="U775" s="43"/>
      <c r="V775" s="43"/>
      <c r="W775" s="54">
        <f t="shared" si="325"/>
        <v>0</v>
      </c>
    </row>
    <row r="776" spans="1:23" s="80" customFormat="1" outlineLevel="1" x14ac:dyDescent="0.2">
      <c r="A776" s="365"/>
      <c r="B776" s="35"/>
      <c r="C776" s="33"/>
      <c r="D776" s="33"/>
      <c r="E776" s="34"/>
      <c r="F776" s="180" t="s">
        <v>168</v>
      </c>
      <c r="G776" s="193">
        <f t="shared" si="324"/>
        <v>0</v>
      </c>
      <c r="H776" s="194">
        <f t="shared" si="326"/>
        <v>0</v>
      </c>
      <c r="I776" s="74"/>
      <c r="J776" s="74"/>
      <c r="K776" s="75"/>
      <c r="L776" s="43"/>
      <c r="M776" s="43"/>
      <c r="N776" s="43"/>
      <c r="O776" s="43"/>
      <c r="P776" s="43"/>
      <c r="Q776" s="43"/>
      <c r="R776" s="43"/>
      <c r="S776" s="43"/>
      <c r="T776" s="43"/>
      <c r="U776" s="43"/>
      <c r="V776" s="43"/>
      <c r="W776" s="54">
        <f t="shared" si="325"/>
        <v>0</v>
      </c>
    </row>
    <row r="777" spans="1:23" s="80" customFormat="1" outlineLevel="1" x14ac:dyDescent="0.2">
      <c r="A777" s="365"/>
      <c r="B777" s="35"/>
      <c r="C777" s="33"/>
      <c r="D777" s="33"/>
      <c r="E777" s="34"/>
      <c r="F777" s="180" t="s">
        <v>62</v>
      </c>
      <c r="G777" s="193">
        <f t="shared" si="324"/>
        <v>0</v>
      </c>
      <c r="H777" s="194">
        <f t="shared" ref="H777:H778" si="327">G777</f>
        <v>0</v>
      </c>
      <c r="I777" s="74"/>
      <c r="J777" s="74"/>
      <c r="K777" s="75"/>
      <c r="L777" s="43"/>
      <c r="M777" s="43"/>
      <c r="N777" s="43"/>
      <c r="O777" s="43"/>
      <c r="P777" s="43"/>
      <c r="Q777" s="43"/>
      <c r="R777" s="43"/>
      <c r="S777" s="43"/>
      <c r="T777" s="43"/>
      <c r="U777" s="43"/>
      <c r="V777" s="46"/>
      <c r="W777" s="54">
        <f t="shared" si="325"/>
        <v>0</v>
      </c>
    </row>
    <row r="778" spans="1:23" s="80" customFormat="1" outlineLevel="1" x14ac:dyDescent="0.2">
      <c r="A778" s="365"/>
      <c r="B778" s="35"/>
      <c r="C778" s="33"/>
      <c r="D778" s="33"/>
      <c r="E778" s="34"/>
      <c r="F778" s="180" t="s">
        <v>174</v>
      </c>
      <c r="G778" s="193">
        <f t="shared" si="324"/>
        <v>0</v>
      </c>
      <c r="H778" s="194">
        <f t="shared" si="327"/>
        <v>0</v>
      </c>
      <c r="I778" s="74"/>
      <c r="J778" s="74"/>
      <c r="K778" s="75"/>
      <c r="L778" s="43"/>
      <c r="M778" s="43"/>
      <c r="N778" s="43"/>
      <c r="O778" s="43"/>
      <c r="P778" s="43"/>
      <c r="Q778" s="43"/>
      <c r="R778" s="43"/>
      <c r="S778" s="43"/>
      <c r="T778" s="43"/>
      <c r="U778" s="43"/>
      <c r="V778" s="46"/>
      <c r="W778" s="54">
        <f t="shared" si="325"/>
        <v>0</v>
      </c>
    </row>
    <row r="779" spans="1:23" x14ac:dyDescent="0.2">
      <c r="A779" s="361"/>
      <c r="B779" s="35"/>
      <c r="C779" s="33" t="s">
        <v>137</v>
      </c>
      <c r="D779" s="33"/>
      <c r="E779" s="34"/>
      <c r="F779" s="72"/>
      <c r="G779" s="77"/>
      <c r="H779" s="74"/>
      <c r="I779" s="74"/>
      <c r="J779" s="74"/>
      <c r="K779" s="75"/>
      <c r="L779" s="43"/>
      <c r="M779" s="43"/>
      <c r="N779" s="43"/>
      <c r="O779" s="43"/>
      <c r="P779" s="43"/>
      <c r="Q779" s="43"/>
      <c r="R779" s="43"/>
      <c r="S779" s="43"/>
      <c r="T779" s="43"/>
      <c r="U779" s="43"/>
      <c r="V779" s="46"/>
      <c r="W779" s="42"/>
    </row>
    <row r="780" spans="1:23" outlineLevel="1" x14ac:dyDescent="0.2">
      <c r="A780" s="361"/>
      <c r="B780" s="35"/>
      <c r="C780" s="34"/>
      <c r="D780" s="33"/>
      <c r="E780" s="72"/>
      <c r="F780" s="180" t="s">
        <v>137</v>
      </c>
      <c r="G780" s="193">
        <f>G251</f>
        <v>0</v>
      </c>
      <c r="H780" s="74"/>
      <c r="I780" s="74"/>
      <c r="J780" s="74"/>
      <c r="K780" s="75"/>
      <c r="L780" s="58"/>
      <c r="M780" s="43"/>
      <c r="N780" s="43"/>
      <c r="O780" s="43"/>
      <c r="P780" s="43"/>
      <c r="Q780" s="43"/>
      <c r="R780" s="43"/>
      <c r="S780" s="43"/>
      <c r="T780" s="43"/>
      <c r="U780" s="43"/>
      <c r="V780" s="46"/>
      <c r="W780" s="54">
        <f t="shared" ref="W780:W789" si="328">G780-SUM(H780:V780)</f>
        <v>0</v>
      </c>
    </row>
    <row r="781" spans="1:23" s="80" customFormat="1" outlineLevel="1" x14ac:dyDescent="0.2">
      <c r="A781" s="361"/>
      <c r="B781" s="35"/>
      <c r="C781" s="34"/>
      <c r="D781" s="33"/>
      <c r="E781" s="72"/>
      <c r="F781" s="34"/>
      <c r="G781" s="476"/>
      <c r="H781" s="78"/>
      <c r="I781" s="74"/>
      <c r="J781" s="74"/>
      <c r="K781" s="75"/>
      <c r="L781" s="43"/>
      <c r="M781" s="43"/>
      <c r="N781" s="43"/>
      <c r="O781" s="43"/>
      <c r="P781" s="43"/>
      <c r="Q781" s="43"/>
      <c r="R781" s="43"/>
      <c r="S781" s="43"/>
      <c r="T781" s="43"/>
      <c r="U781" s="43"/>
      <c r="V781" s="43"/>
      <c r="W781" s="42"/>
    </row>
    <row r="782" spans="1:23" s="80" customFormat="1" outlineLevel="1" x14ac:dyDescent="0.2">
      <c r="A782" s="361"/>
      <c r="B782" s="35"/>
      <c r="C782" s="33" t="s">
        <v>394</v>
      </c>
      <c r="D782" s="33"/>
      <c r="E782" s="72"/>
      <c r="F782" s="34"/>
      <c r="G782" s="476"/>
      <c r="H782" s="78"/>
      <c r="I782" s="74"/>
      <c r="J782" s="74"/>
      <c r="K782" s="75"/>
      <c r="L782" s="43"/>
      <c r="M782" s="43"/>
      <c r="N782" s="43"/>
      <c r="O782" s="43"/>
      <c r="P782" s="43"/>
      <c r="Q782" s="43"/>
      <c r="R782" s="43"/>
      <c r="S782" s="43"/>
      <c r="T782" s="43"/>
      <c r="U782" s="43"/>
      <c r="V782" s="43"/>
      <c r="W782" s="42"/>
    </row>
    <row r="783" spans="1:23" s="80" customFormat="1" outlineLevel="1" x14ac:dyDescent="0.2">
      <c r="A783" s="361"/>
      <c r="B783" s="35"/>
      <c r="C783" s="34"/>
      <c r="D783" s="33"/>
      <c r="E783" s="72"/>
      <c r="F783" s="474" t="s">
        <v>390</v>
      </c>
      <c r="G783" s="477">
        <f t="shared" ref="G783" si="329">G254</f>
        <v>0</v>
      </c>
      <c r="H783" s="478">
        <f t="shared" ref="H783:K783" si="330">IF(H254="",0,H254*VLOOKUP($F783,DRT,3,FALSE))</f>
        <v>0</v>
      </c>
      <c r="I783" s="479">
        <f t="shared" si="330"/>
        <v>0</v>
      </c>
      <c r="J783" s="479">
        <f t="shared" si="330"/>
        <v>0</v>
      </c>
      <c r="K783" s="480">
        <f t="shared" si="330"/>
        <v>0</v>
      </c>
      <c r="L783" s="481">
        <f t="shared" ref="L783:M785" si="331">IF(L254="",0,L254*VLOOKUP($F783,DRT,4,FALSE))</f>
        <v>0</v>
      </c>
      <c r="M783" s="482">
        <f t="shared" si="331"/>
        <v>0</v>
      </c>
      <c r="N783" s="479">
        <f t="shared" ref="N783:V783" si="332">IF(N254="",0,N254*VLOOKUP($F783,DRT,4,FALSE))</f>
        <v>0</v>
      </c>
      <c r="O783" s="479">
        <f t="shared" si="332"/>
        <v>0</v>
      </c>
      <c r="P783" s="479">
        <f t="shared" si="332"/>
        <v>0</v>
      </c>
      <c r="Q783" s="479">
        <f t="shared" si="332"/>
        <v>0</v>
      </c>
      <c r="R783" s="479">
        <f t="shared" si="332"/>
        <v>0</v>
      </c>
      <c r="S783" s="479">
        <f t="shared" si="332"/>
        <v>0</v>
      </c>
      <c r="T783" s="479">
        <f t="shared" si="332"/>
        <v>0</v>
      </c>
      <c r="U783" s="479">
        <f t="shared" si="332"/>
        <v>0</v>
      </c>
      <c r="V783" s="483">
        <f t="shared" si="332"/>
        <v>0</v>
      </c>
      <c r="W783" s="477">
        <f t="shared" ref="W783:W785" si="333">G783-SUM(H783:V783)</f>
        <v>0</v>
      </c>
    </row>
    <row r="784" spans="1:23" s="80" customFormat="1" outlineLevel="1" x14ac:dyDescent="0.2">
      <c r="A784" s="361"/>
      <c r="B784" s="35"/>
      <c r="C784" s="34"/>
      <c r="D784" s="33"/>
      <c r="E784" s="72"/>
      <c r="F784" s="474" t="s">
        <v>391</v>
      </c>
      <c r="G784" s="477">
        <f t="shared" ref="G784" si="334">G255</f>
        <v>0</v>
      </c>
      <c r="H784" s="478">
        <f t="shared" ref="H784:K784" si="335">IF(H255="",0,H255*VLOOKUP($F784,DRT,3,FALSE))</f>
        <v>0</v>
      </c>
      <c r="I784" s="479">
        <f t="shared" si="335"/>
        <v>0</v>
      </c>
      <c r="J784" s="479">
        <f t="shared" si="335"/>
        <v>0</v>
      </c>
      <c r="K784" s="480">
        <f t="shared" si="335"/>
        <v>0</v>
      </c>
      <c r="L784" s="481">
        <f t="shared" si="331"/>
        <v>0</v>
      </c>
      <c r="M784" s="482">
        <f t="shared" si="331"/>
        <v>0</v>
      </c>
      <c r="N784" s="479">
        <f t="shared" ref="N784:V784" si="336">IF(N255="",0,N255*VLOOKUP($F784,DRT,4,FALSE))</f>
        <v>0</v>
      </c>
      <c r="O784" s="479">
        <f t="shared" si="336"/>
        <v>0</v>
      </c>
      <c r="P784" s="479">
        <f t="shared" si="336"/>
        <v>0</v>
      </c>
      <c r="Q784" s="479">
        <f t="shared" si="336"/>
        <v>0</v>
      </c>
      <c r="R784" s="479">
        <f t="shared" si="336"/>
        <v>0</v>
      </c>
      <c r="S784" s="479">
        <f t="shared" si="336"/>
        <v>0</v>
      </c>
      <c r="T784" s="479">
        <f t="shared" si="336"/>
        <v>0</v>
      </c>
      <c r="U784" s="479">
        <f t="shared" si="336"/>
        <v>0</v>
      </c>
      <c r="V784" s="483">
        <f t="shared" si="336"/>
        <v>0</v>
      </c>
      <c r="W784" s="477">
        <f t="shared" si="333"/>
        <v>0</v>
      </c>
    </row>
    <row r="785" spans="1:24" s="80" customFormat="1" outlineLevel="1" x14ac:dyDescent="0.2">
      <c r="A785" s="361"/>
      <c r="B785" s="35"/>
      <c r="C785" s="34"/>
      <c r="D785" s="33"/>
      <c r="E785" s="72"/>
      <c r="F785" s="474" t="s">
        <v>392</v>
      </c>
      <c r="G785" s="477">
        <f t="shared" ref="G785" si="337">G256</f>
        <v>0</v>
      </c>
      <c r="H785" s="478">
        <f t="shared" ref="H785:K785" si="338">IF(H256="",0,H256*VLOOKUP($F785,DRT,3,FALSE))</f>
        <v>0</v>
      </c>
      <c r="I785" s="479">
        <f t="shared" si="338"/>
        <v>0</v>
      </c>
      <c r="J785" s="479">
        <f t="shared" si="338"/>
        <v>0</v>
      </c>
      <c r="K785" s="480">
        <f t="shared" si="338"/>
        <v>0</v>
      </c>
      <c r="L785" s="481">
        <f t="shared" si="331"/>
        <v>0</v>
      </c>
      <c r="M785" s="482">
        <f t="shared" si="331"/>
        <v>0</v>
      </c>
      <c r="N785" s="479">
        <f t="shared" ref="N785:V785" si="339">IF(N256="",0,N256*VLOOKUP($F785,DRT,4,FALSE))</f>
        <v>0</v>
      </c>
      <c r="O785" s="479">
        <f t="shared" si="339"/>
        <v>0</v>
      </c>
      <c r="P785" s="479">
        <f t="shared" si="339"/>
        <v>0</v>
      </c>
      <c r="Q785" s="479">
        <f t="shared" si="339"/>
        <v>0</v>
      </c>
      <c r="R785" s="479">
        <f t="shared" si="339"/>
        <v>0</v>
      </c>
      <c r="S785" s="479">
        <f t="shared" si="339"/>
        <v>0</v>
      </c>
      <c r="T785" s="479">
        <f t="shared" si="339"/>
        <v>0</v>
      </c>
      <c r="U785" s="479">
        <f t="shared" si="339"/>
        <v>0</v>
      </c>
      <c r="V785" s="483">
        <f t="shared" si="339"/>
        <v>0</v>
      </c>
      <c r="W785" s="477">
        <f t="shared" si="333"/>
        <v>0</v>
      </c>
    </row>
    <row r="786" spans="1:24" x14ac:dyDescent="0.2">
      <c r="A786" s="361"/>
      <c r="B786" s="39"/>
      <c r="C786" s="34"/>
      <c r="D786" s="34"/>
      <c r="E786" s="34"/>
      <c r="F786" s="34"/>
      <c r="G786" s="83"/>
      <c r="H786" s="85"/>
      <c r="I786" s="85"/>
      <c r="J786" s="85"/>
      <c r="K786" s="149"/>
      <c r="L786" s="51"/>
      <c r="M786" s="50"/>
      <c r="N786" s="50"/>
      <c r="O786" s="50"/>
      <c r="P786" s="50"/>
      <c r="Q786" s="50"/>
      <c r="R786" s="50"/>
      <c r="S786" s="50"/>
      <c r="T786" s="50"/>
      <c r="U786" s="50"/>
      <c r="V786" s="52"/>
      <c r="W786" s="56"/>
    </row>
    <row r="787" spans="1:24" x14ac:dyDescent="0.2">
      <c r="A787" s="361"/>
      <c r="B787" s="40" t="s">
        <v>266</v>
      </c>
      <c r="C787" s="227"/>
      <c r="D787" s="227"/>
      <c r="E787" s="227"/>
      <c r="F787" s="227"/>
      <c r="G787" s="228">
        <f t="shared" ref="G787:W787" si="340">SUBTOTAL(9,G661:G786)</f>
        <v>0</v>
      </c>
      <c r="H787" s="229">
        <f t="shared" si="340"/>
        <v>0</v>
      </c>
      <c r="I787" s="230">
        <f t="shared" si="340"/>
        <v>0</v>
      </c>
      <c r="J787" s="230">
        <f t="shared" si="340"/>
        <v>0</v>
      </c>
      <c r="K787" s="506">
        <f t="shared" si="340"/>
        <v>0</v>
      </c>
      <c r="L787" s="231">
        <f t="shared" si="340"/>
        <v>0</v>
      </c>
      <c r="M787" s="232">
        <f t="shared" si="340"/>
        <v>0</v>
      </c>
      <c r="N787" s="232">
        <f t="shared" si="340"/>
        <v>0</v>
      </c>
      <c r="O787" s="232">
        <f t="shared" si="340"/>
        <v>0</v>
      </c>
      <c r="P787" s="232">
        <f t="shared" si="340"/>
        <v>0</v>
      </c>
      <c r="Q787" s="232">
        <f t="shared" si="340"/>
        <v>0</v>
      </c>
      <c r="R787" s="232">
        <f t="shared" si="340"/>
        <v>0</v>
      </c>
      <c r="S787" s="232">
        <f t="shared" si="340"/>
        <v>0</v>
      </c>
      <c r="T787" s="232">
        <f t="shared" si="340"/>
        <v>0</v>
      </c>
      <c r="U787" s="232">
        <f t="shared" si="340"/>
        <v>0</v>
      </c>
      <c r="V787" s="233">
        <f t="shared" si="340"/>
        <v>0</v>
      </c>
      <c r="W787" s="228">
        <f t="shared" si="340"/>
        <v>0</v>
      </c>
    </row>
    <row r="788" spans="1:24" x14ac:dyDescent="0.2">
      <c r="A788" s="361"/>
      <c r="B788" s="39"/>
      <c r="C788" s="34"/>
      <c r="D788" s="34"/>
      <c r="E788" s="34"/>
      <c r="F788" s="34"/>
      <c r="G788" s="56"/>
      <c r="H788" s="50"/>
      <c r="I788" s="50"/>
      <c r="J788" s="50"/>
      <c r="K788" s="52"/>
      <c r="L788" s="51"/>
      <c r="M788" s="50"/>
      <c r="N788" s="50"/>
      <c r="O788" s="50"/>
      <c r="P788" s="50"/>
      <c r="Q788" s="50"/>
      <c r="R788" s="50"/>
      <c r="S788" s="50"/>
      <c r="T788" s="50"/>
      <c r="U788" s="50"/>
      <c r="V788" s="52"/>
      <c r="W788" s="56"/>
    </row>
    <row r="789" spans="1:24" x14ac:dyDescent="0.2">
      <c r="A789" s="361"/>
      <c r="B789" s="40" t="s">
        <v>270</v>
      </c>
      <c r="C789" s="86"/>
      <c r="D789" s="86"/>
      <c r="E789" s="86"/>
      <c r="F789" s="86"/>
      <c r="G789" s="191">
        <f>G260</f>
        <v>0</v>
      </c>
      <c r="H789" s="85"/>
      <c r="I789" s="85"/>
      <c r="J789" s="85"/>
      <c r="K789" s="149"/>
      <c r="L789" s="51"/>
      <c r="M789" s="50"/>
      <c r="N789" s="50"/>
      <c r="O789" s="50"/>
      <c r="P789" s="50"/>
      <c r="Q789" s="50"/>
      <c r="R789" s="50"/>
      <c r="S789" s="50"/>
      <c r="T789" s="50"/>
      <c r="U789" s="50"/>
      <c r="V789" s="52"/>
      <c r="W789" s="54">
        <f t="shared" si="328"/>
        <v>0</v>
      </c>
    </row>
    <row r="790" spans="1:24" x14ac:dyDescent="0.2">
      <c r="A790" s="361"/>
      <c r="B790" s="35"/>
      <c r="C790" s="34"/>
      <c r="D790" s="34"/>
      <c r="E790" s="34"/>
      <c r="F790" s="34"/>
      <c r="G790" s="83"/>
      <c r="H790" s="85"/>
      <c r="I790" s="85"/>
      <c r="J790" s="85"/>
      <c r="K790" s="149"/>
      <c r="L790" s="51"/>
      <c r="M790" s="50"/>
      <c r="N790" s="50"/>
      <c r="O790" s="50"/>
      <c r="P790" s="50"/>
      <c r="Q790" s="50"/>
      <c r="R790" s="50"/>
      <c r="S790" s="50"/>
      <c r="T790" s="50"/>
      <c r="U790" s="50"/>
      <c r="V790" s="52"/>
      <c r="W790" s="56"/>
    </row>
    <row r="791" spans="1:24" s="158" customFormat="1" ht="16.5" thickBot="1" x14ac:dyDescent="0.25">
      <c r="A791" s="362"/>
      <c r="B791" s="87" t="s">
        <v>269</v>
      </c>
      <c r="C791" s="204"/>
      <c r="D791" s="204"/>
      <c r="E791" s="204"/>
      <c r="F791" s="204"/>
      <c r="G791" s="205">
        <f>SUM(G787:G790)</f>
        <v>0</v>
      </c>
      <c r="H791" s="206">
        <f>SUM(H787:H790)</f>
        <v>0</v>
      </c>
      <c r="I791" s="207">
        <f t="shared" ref="I791:W791" si="341">SUM(I787:I790)</f>
        <v>0</v>
      </c>
      <c r="J791" s="207">
        <f t="shared" si="341"/>
        <v>0</v>
      </c>
      <c r="K791" s="505">
        <f t="shared" si="341"/>
        <v>0</v>
      </c>
      <c r="L791" s="208">
        <f t="shared" si="341"/>
        <v>0</v>
      </c>
      <c r="M791" s="209">
        <f t="shared" si="341"/>
        <v>0</v>
      </c>
      <c r="N791" s="209">
        <f t="shared" si="341"/>
        <v>0</v>
      </c>
      <c r="O791" s="209">
        <f t="shared" si="341"/>
        <v>0</v>
      </c>
      <c r="P791" s="209">
        <f t="shared" si="341"/>
        <v>0</v>
      </c>
      <c r="Q791" s="209">
        <f t="shared" si="341"/>
        <v>0</v>
      </c>
      <c r="R791" s="209">
        <f t="shared" si="341"/>
        <v>0</v>
      </c>
      <c r="S791" s="209">
        <f t="shared" si="341"/>
        <v>0</v>
      </c>
      <c r="T791" s="209">
        <f t="shared" si="341"/>
        <v>0</v>
      </c>
      <c r="U791" s="209">
        <f t="shared" si="341"/>
        <v>0</v>
      </c>
      <c r="V791" s="210">
        <f t="shared" si="341"/>
        <v>0</v>
      </c>
      <c r="W791" s="205">
        <f t="shared" si="341"/>
        <v>0</v>
      </c>
    </row>
    <row r="792" spans="1:24" ht="13.5" thickBot="1" x14ac:dyDescent="0.25">
      <c r="A792" s="365"/>
      <c r="C792" s="2"/>
      <c r="D792" s="2"/>
      <c r="E792" s="2"/>
      <c r="F792" s="2"/>
      <c r="G792" s="136"/>
      <c r="H792" s="136"/>
      <c r="I792" s="136"/>
      <c r="J792" s="136"/>
      <c r="K792" s="136"/>
      <c r="L792" s="136"/>
      <c r="M792" s="136"/>
      <c r="N792" s="136"/>
      <c r="O792" s="136"/>
      <c r="P792" s="136"/>
      <c r="Q792" s="136"/>
      <c r="R792" s="136"/>
      <c r="S792" s="136"/>
      <c r="T792" s="136"/>
      <c r="U792" s="136"/>
      <c r="V792" s="136"/>
      <c r="W792" s="136"/>
    </row>
    <row r="793" spans="1:24" s="137" customFormat="1" ht="15.75" x14ac:dyDescent="0.2">
      <c r="A793" s="361"/>
      <c r="B793" s="367" t="s">
        <v>333</v>
      </c>
      <c r="C793" s="141"/>
      <c r="D793" s="141"/>
      <c r="E793" s="141"/>
      <c r="F793" s="141"/>
      <c r="G793" s="436"/>
      <c r="H793" s="97"/>
      <c r="I793" s="96"/>
      <c r="J793" s="96"/>
      <c r="K793" s="99"/>
      <c r="L793" s="97"/>
      <c r="M793" s="98"/>
      <c r="N793" s="96"/>
      <c r="O793" s="96"/>
      <c r="P793" s="96"/>
      <c r="Q793" s="96"/>
      <c r="R793" s="96"/>
      <c r="S793" s="96"/>
      <c r="T793" s="96"/>
      <c r="U793" s="96"/>
      <c r="V793" s="96"/>
      <c r="W793" s="466"/>
    </row>
    <row r="794" spans="1:24" s="137" customFormat="1" ht="12.75" customHeight="1" x14ac:dyDescent="0.2">
      <c r="A794" s="361"/>
      <c r="B794" s="531" t="s">
        <v>354</v>
      </c>
      <c r="C794" s="253"/>
      <c r="D794" s="33"/>
      <c r="E794" s="72"/>
      <c r="F794" s="532"/>
      <c r="G794" s="74"/>
      <c r="H794" s="58"/>
      <c r="I794" s="43"/>
      <c r="J794" s="43"/>
      <c r="K794" s="46"/>
      <c r="L794" s="58"/>
      <c r="M794" s="45"/>
      <c r="N794" s="43"/>
      <c r="O794" s="43"/>
      <c r="P794" s="43"/>
      <c r="Q794" s="43"/>
      <c r="R794" s="43"/>
      <c r="S794" s="43"/>
      <c r="T794" s="43"/>
      <c r="U794" s="43"/>
      <c r="V794" s="43"/>
      <c r="W794" s="42"/>
    </row>
    <row r="795" spans="1:24" s="137" customFormat="1" ht="12.75" customHeight="1" x14ac:dyDescent="0.2">
      <c r="A795" s="361"/>
      <c r="B795" s="252"/>
      <c r="C795" s="253"/>
      <c r="D795" s="33" t="s">
        <v>355</v>
      </c>
      <c r="E795" s="33"/>
      <c r="F795" s="533"/>
      <c r="G795" s="74">
        <f t="shared" ref="G795:W795" si="342">SUBTOTAL(9,G796:G803)</f>
        <v>0</v>
      </c>
      <c r="H795" s="78">
        <f t="shared" si="342"/>
        <v>0</v>
      </c>
      <c r="I795" s="74">
        <f t="shared" si="342"/>
        <v>0</v>
      </c>
      <c r="J795" s="74">
        <f t="shared" si="342"/>
        <v>0</v>
      </c>
      <c r="K795" s="75">
        <f t="shared" si="342"/>
        <v>0</v>
      </c>
      <c r="L795" s="43">
        <f t="shared" si="342"/>
        <v>0</v>
      </c>
      <c r="M795" s="43">
        <f t="shared" si="342"/>
        <v>0</v>
      </c>
      <c r="N795" s="43">
        <f t="shared" si="342"/>
        <v>0</v>
      </c>
      <c r="O795" s="43">
        <f t="shared" si="342"/>
        <v>0</v>
      </c>
      <c r="P795" s="43">
        <f t="shared" si="342"/>
        <v>0</v>
      </c>
      <c r="Q795" s="43">
        <f t="shared" si="342"/>
        <v>0</v>
      </c>
      <c r="R795" s="43">
        <f t="shared" si="342"/>
        <v>0</v>
      </c>
      <c r="S795" s="43">
        <f t="shared" si="342"/>
        <v>0</v>
      </c>
      <c r="T795" s="43">
        <f t="shared" si="342"/>
        <v>0</v>
      </c>
      <c r="U795" s="43">
        <f t="shared" si="342"/>
        <v>0</v>
      </c>
      <c r="V795" s="43">
        <f t="shared" si="342"/>
        <v>0</v>
      </c>
      <c r="W795" s="42">
        <f t="shared" si="342"/>
        <v>0</v>
      </c>
    </row>
    <row r="796" spans="1:24" s="137" customFormat="1" ht="12.75" customHeight="1" x14ac:dyDescent="0.2">
      <c r="A796" s="361"/>
      <c r="B796" s="252"/>
      <c r="C796" s="253"/>
      <c r="D796" s="253"/>
      <c r="E796" s="253"/>
      <c r="F796" s="474" t="s">
        <v>356</v>
      </c>
      <c r="G796" s="193">
        <f t="shared" ref="G796:G803" si="343">G267</f>
        <v>0</v>
      </c>
      <c r="H796" s="194">
        <f t="shared" ref="H796:V796" si="344">H267*VLOOKUP($F796,DCT,2,FALSE)</f>
        <v>0</v>
      </c>
      <c r="I796" s="183">
        <f t="shared" si="344"/>
        <v>0</v>
      </c>
      <c r="J796" s="183">
        <f t="shared" si="344"/>
        <v>0</v>
      </c>
      <c r="K796" s="200">
        <f t="shared" si="344"/>
        <v>0</v>
      </c>
      <c r="L796" s="184">
        <f t="shared" si="344"/>
        <v>0</v>
      </c>
      <c r="M796" s="195">
        <f t="shared" si="344"/>
        <v>0</v>
      </c>
      <c r="N796" s="185">
        <f t="shared" si="344"/>
        <v>0</v>
      </c>
      <c r="O796" s="185">
        <f t="shared" si="344"/>
        <v>0</v>
      </c>
      <c r="P796" s="185">
        <f t="shared" si="344"/>
        <v>0</v>
      </c>
      <c r="Q796" s="185">
        <f t="shared" si="344"/>
        <v>0</v>
      </c>
      <c r="R796" s="185">
        <f t="shared" si="344"/>
        <v>0</v>
      </c>
      <c r="S796" s="185">
        <f t="shared" si="344"/>
        <v>0</v>
      </c>
      <c r="T796" s="185">
        <f t="shared" si="344"/>
        <v>0</v>
      </c>
      <c r="U796" s="185">
        <f t="shared" si="344"/>
        <v>0</v>
      </c>
      <c r="V796" s="198">
        <f t="shared" si="344"/>
        <v>0</v>
      </c>
      <c r="W796" s="54">
        <f>G796-SUM(H796:V796)</f>
        <v>0</v>
      </c>
      <c r="X796" s="80"/>
    </row>
    <row r="797" spans="1:24" s="137" customFormat="1" ht="12.75" customHeight="1" x14ac:dyDescent="0.2">
      <c r="A797" s="361"/>
      <c r="B797" s="252"/>
      <c r="C797" s="253"/>
      <c r="D797" s="253"/>
      <c r="E797" s="253"/>
      <c r="F797" s="474" t="s">
        <v>357</v>
      </c>
      <c r="G797" s="193">
        <f t="shared" si="343"/>
        <v>0</v>
      </c>
      <c r="H797" s="43"/>
      <c r="I797" s="447"/>
      <c r="J797" s="447"/>
      <c r="K797" s="507"/>
      <c r="L797" s="455"/>
      <c r="M797" s="447"/>
      <c r="N797" s="447"/>
      <c r="O797" s="447"/>
      <c r="P797" s="447"/>
      <c r="Q797" s="447"/>
      <c r="R797" s="447"/>
      <c r="S797" s="447"/>
      <c r="T797" s="447"/>
      <c r="U797" s="447"/>
      <c r="V797" s="447"/>
      <c r="W797" s="42"/>
      <c r="X797" s="80"/>
    </row>
    <row r="798" spans="1:24" s="137" customFormat="1" ht="12.75" customHeight="1" x14ac:dyDescent="0.2">
      <c r="A798" s="361"/>
      <c r="B798" s="252"/>
      <c r="C798" s="253"/>
      <c r="D798" s="253"/>
      <c r="E798" s="253"/>
      <c r="F798" s="474" t="s">
        <v>358</v>
      </c>
      <c r="G798" s="193">
        <f t="shared" si="343"/>
        <v>0</v>
      </c>
      <c r="H798" s="194">
        <f t="shared" ref="H798:V798" si="345">H269*VLOOKUP($F798,DCT,2,FALSE)</f>
        <v>0</v>
      </c>
      <c r="I798" s="183">
        <f t="shared" si="345"/>
        <v>0</v>
      </c>
      <c r="J798" s="183">
        <f t="shared" si="345"/>
        <v>0</v>
      </c>
      <c r="K798" s="200">
        <f t="shared" si="345"/>
        <v>0</v>
      </c>
      <c r="L798" s="184">
        <f t="shared" si="345"/>
        <v>0</v>
      </c>
      <c r="M798" s="195">
        <f t="shared" si="345"/>
        <v>0</v>
      </c>
      <c r="N798" s="185">
        <f t="shared" si="345"/>
        <v>0</v>
      </c>
      <c r="O798" s="185">
        <f t="shared" si="345"/>
        <v>0</v>
      </c>
      <c r="P798" s="185">
        <f t="shared" si="345"/>
        <v>0</v>
      </c>
      <c r="Q798" s="185">
        <f t="shared" si="345"/>
        <v>0</v>
      </c>
      <c r="R798" s="185">
        <f t="shared" si="345"/>
        <v>0</v>
      </c>
      <c r="S798" s="185">
        <f t="shared" si="345"/>
        <v>0</v>
      </c>
      <c r="T798" s="185">
        <f t="shared" si="345"/>
        <v>0</v>
      </c>
      <c r="U798" s="185">
        <f t="shared" si="345"/>
        <v>0</v>
      </c>
      <c r="V798" s="198">
        <f t="shared" si="345"/>
        <v>0</v>
      </c>
      <c r="W798" s="54">
        <f>G798-SUM(H798:V798)</f>
        <v>0</v>
      </c>
      <c r="X798" s="80"/>
    </row>
    <row r="799" spans="1:24" s="137" customFormat="1" ht="12.75" customHeight="1" x14ac:dyDescent="0.2">
      <c r="A799" s="361"/>
      <c r="B799" s="252"/>
      <c r="C799" s="253"/>
      <c r="D799" s="253"/>
      <c r="E799" s="253"/>
      <c r="F799" s="474" t="s">
        <v>359</v>
      </c>
      <c r="G799" s="193">
        <f t="shared" si="343"/>
        <v>0</v>
      </c>
      <c r="H799" s="43"/>
      <c r="I799" s="447"/>
      <c r="J799" s="447"/>
      <c r="K799" s="507"/>
      <c r="L799" s="455"/>
      <c r="M799" s="447"/>
      <c r="N799" s="447"/>
      <c r="O799" s="447"/>
      <c r="P799" s="447"/>
      <c r="Q799" s="447"/>
      <c r="R799" s="447"/>
      <c r="S799" s="447"/>
      <c r="T799" s="447"/>
      <c r="U799" s="447"/>
      <c r="V799" s="447"/>
      <c r="W799" s="42"/>
      <c r="X799" s="80"/>
    </row>
    <row r="800" spans="1:24" s="137" customFormat="1" ht="12.75" customHeight="1" x14ac:dyDescent="0.2">
      <c r="A800" s="361"/>
      <c r="B800" s="252"/>
      <c r="C800" s="253"/>
      <c r="D800" s="253"/>
      <c r="E800" s="253"/>
      <c r="F800" s="474" t="s">
        <v>360</v>
      </c>
      <c r="G800" s="193">
        <f t="shared" si="343"/>
        <v>0</v>
      </c>
      <c r="H800" s="194">
        <f t="shared" ref="H800:V800" si="346">H271*VLOOKUP($F800,DCT,2,FALSE)</f>
        <v>0</v>
      </c>
      <c r="I800" s="183">
        <f t="shared" si="346"/>
        <v>0</v>
      </c>
      <c r="J800" s="183">
        <f t="shared" si="346"/>
        <v>0</v>
      </c>
      <c r="K800" s="200">
        <f t="shared" si="346"/>
        <v>0</v>
      </c>
      <c r="L800" s="184">
        <f t="shared" si="346"/>
        <v>0</v>
      </c>
      <c r="M800" s="195">
        <f t="shared" si="346"/>
        <v>0</v>
      </c>
      <c r="N800" s="185">
        <f t="shared" si="346"/>
        <v>0</v>
      </c>
      <c r="O800" s="185">
        <f t="shared" si="346"/>
        <v>0</v>
      </c>
      <c r="P800" s="185">
        <f t="shared" si="346"/>
        <v>0</v>
      </c>
      <c r="Q800" s="185">
        <f t="shared" si="346"/>
        <v>0</v>
      </c>
      <c r="R800" s="185">
        <f t="shared" si="346"/>
        <v>0</v>
      </c>
      <c r="S800" s="185">
        <f t="shared" si="346"/>
        <v>0</v>
      </c>
      <c r="T800" s="185">
        <f t="shared" si="346"/>
        <v>0</v>
      </c>
      <c r="U800" s="185">
        <f t="shared" si="346"/>
        <v>0</v>
      </c>
      <c r="V800" s="198">
        <f t="shared" si="346"/>
        <v>0</v>
      </c>
      <c r="W800" s="54">
        <f>G800-SUM(H800:V800)</f>
        <v>0</v>
      </c>
      <c r="X800" s="80"/>
    </row>
    <row r="801" spans="1:24" s="137" customFormat="1" ht="12.75" customHeight="1" x14ac:dyDescent="0.2">
      <c r="A801" s="361"/>
      <c r="B801" s="252"/>
      <c r="C801" s="253"/>
      <c r="D801" s="253"/>
      <c r="E801" s="253"/>
      <c r="F801" s="474" t="s">
        <v>361</v>
      </c>
      <c r="G801" s="193">
        <f t="shared" si="343"/>
        <v>0</v>
      </c>
      <c r="H801" s="194">
        <f t="shared" ref="H801:V801" si="347">H272*VLOOKUP($F801,DCT,2,FALSE)</f>
        <v>0</v>
      </c>
      <c r="I801" s="183">
        <f t="shared" si="347"/>
        <v>0</v>
      </c>
      <c r="J801" s="183">
        <f t="shared" si="347"/>
        <v>0</v>
      </c>
      <c r="K801" s="200">
        <f t="shared" si="347"/>
        <v>0</v>
      </c>
      <c r="L801" s="184">
        <f t="shared" si="347"/>
        <v>0</v>
      </c>
      <c r="M801" s="195">
        <f t="shared" si="347"/>
        <v>0</v>
      </c>
      <c r="N801" s="185">
        <f t="shared" si="347"/>
        <v>0</v>
      </c>
      <c r="O801" s="185">
        <f t="shared" si="347"/>
        <v>0</v>
      </c>
      <c r="P801" s="185">
        <f t="shared" si="347"/>
        <v>0</v>
      </c>
      <c r="Q801" s="185">
        <f t="shared" si="347"/>
        <v>0</v>
      </c>
      <c r="R801" s="185">
        <f t="shared" si="347"/>
        <v>0</v>
      </c>
      <c r="S801" s="185">
        <f t="shared" si="347"/>
        <v>0</v>
      </c>
      <c r="T801" s="185">
        <f t="shared" si="347"/>
        <v>0</v>
      </c>
      <c r="U801" s="185">
        <f t="shared" si="347"/>
        <v>0</v>
      </c>
      <c r="V801" s="198">
        <f t="shared" si="347"/>
        <v>0</v>
      </c>
      <c r="W801" s="54">
        <f>G801-SUM(H801:V801)</f>
        <v>0</v>
      </c>
      <c r="X801" s="80"/>
    </row>
    <row r="802" spans="1:24" s="137" customFormat="1" ht="12.75" customHeight="1" x14ac:dyDescent="0.2">
      <c r="A802" s="361"/>
      <c r="B802" s="252"/>
      <c r="C802" s="253"/>
      <c r="D802" s="253"/>
      <c r="E802" s="253"/>
      <c r="F802" s="474" t="s">
        <v>362</v>
      </c>
      <c r="G802" s="193">
        <f t="shared" si="343"/>
        <v>0</v>
      </c>
      <c r="H802" s="194">
        <f t="shared" ref="H802:V802" si="348">H273*VLOOKUP($F802,DCT,2,FALSE)</f>
        <v>0</v>
      </c>
      <c r="I802" s="183">
        <f t="shared" si="348"/>
        <v>0</v>
      </c>
      <c r="J802" s="183">
        <f t="shared" si="348"/>
        <v>0</v>
      </c>
      <c r="K802" s="200">
        <f t="shared" si="348"/>
        <v>0</v>
      </c>
      <c r="L802" s="184">
        <f t="shared" si="348"/>
        <v>0</v>
      </c>
      <c r="M802" s="195">
        <f t="shared" si="348"/>
        <v>0</v>
      </c>
      <c r="N802" s="185">
        <f t="shared" si="348"/>
        <v>0</v>
      </c>
      <c r="O802" s="185">
        <f t="shared" si="348"/>
        <v>0</v>
      </c>
      <c r="P802" s="185">
        <f t="shared" si="348"/>
        <v>0</v>
      </c>
      <c r="Q802" s="185">
        <f t="shared" si="348"/>
        <v>0</v>
      </c>
      <c r="R802" s="185">
        <f t="shared" si="348"/>
        <v>0</v>
      </c>
      <c r="S802" s="185">
        <f t="shared" si="348"/>
        <v>0</v>
      </c>
      <c r="T802" s="185">
        <f t="shared" si="348"/>
        <v>0</v>
      </c>
      <c r="U802" s="185">
        <f t="shared" si="348"/>
        <v>0</v>
      </c>
      <c r="V802" s="198">
        <f t="shared" si="348"/>
        <v>0</v>
      </c>
      <c r="W802" s="54">
        <f>G802-SUM(H802:V802)</f>
        <v>0</v>
      </c>
      <c r="X802" s="80"/>
    </row>
    <row r="803" spans="1:24" s="137" customFormat="1" ht="12.75" customHeight="1" x14ac:dyDescent="0.2">
      <c r="A803" s="361"/>
      <c r="B803" s="252"/>
      <c r="C803" s="253"/>
      <c r="D803" s="253"/>
      <c r="E803" s="253"/>
      <c r="F803" s="474" t="s">
        <v>363</v>
      </c>
      <c r="G803" s="193">
        <f t="shared" si="343"/>
        <v>0</v>
      </c>
      <c r="H803" s="194">
        <f t="shared" ref="H803:V803" si="349">H274*VLOOKUP($F803,DCT,2,FALSE)</f>
        <v>0</v>
      </c>
      <c r="I803" s="183">
        <f t="shared" si="349"/>
        <v>0</v>
      </c>
      <c r="J803" s="183">
        <f t="shared" si="349"/>
        <v>0</v>
      </c>
      <c r="K803" s="200">
        <f t="shared" si="349"/>
        <v>0</v>
      </c>
      <c r="L803" s="184">
        <f t="shared" si="349"/>
        <v>0</v>
      </c>
      <c r="M803" s="195">
        <f t="shared" si="349"/>
        <v>0</v>
      </c>
      <c r="N803" s="185">
        <f t="shared" si="349"/>
        <v>0</v>
      </c>
      <c r="O803" s="185">
        <f t="shared" si="349"/>
        <v>0</v>
      </c>
      <c r="P803" s="185">
        <f t="shared" si="349"/>
        <v>0</v>
      </c>
      <c r="Q803" s="185">
        <f t="shared" si="349"/>
        <v>0</v>
      </c>
      <c r="R803" s="185">
        <f t="shared" si="349"/>
        <v>0</v>
      </c>
      <c r="S803" s="185">
        <f t="shared" si="349"/>
        <v>0</v>
      </c>
      <c r="T803" s="185">
        <f t="shared" si="349"/>
        <v>0</v>
      </c>
      <c r="U803" s="185">
        <f t="shared" si="349"/>
        <v>0</v>
      </c>
      <c r="V803" s="198">
        <f t="shared" si="349"/>
        <v>0</v>
      </c>
      <c r="W803" s="54">
        <f>G803-SUM(H803:V803)</f>
        <v>0</v>
      </c>
      <c r="X803" s="80"/>
    </row>
    <row r="804" spans="1:24" s="137" customFormat="1" ht="12.75" customHeight="1" x14ac:dyDescent="0.2">
      <c r="A804" s="361"/>
      <c r="B804" s="252"/>
      <c r="C804" s="253"/>
      <c r="D804" s="33" t="s">
        <v>364</v>
      </c>
      <c r="E804" s="33"/>
      <c r="F804" s="533"/>
      <c r="G804" s="77">
        <f t="shared" ref="G804:W804" si="350">SUBTOTAL(9,G805:G809)</f>
        <v>0</v>
      </c>
      <c r="H804" s="43">
        <f t="shared" si="350"/>
        <v>0</v>
      </c>
      <c r="I804" s="74">
        <f t="shared" si="350"/>
        <v>0</v>
      </c>
      <c r="J804" s="74">
        <f t="shared" si="350"/>
        <v>0</v>
      </c>
      <c r="K804" s="75">
        <f t="shared" si="350"/>
        <v>0</v>
      </c>
      <c r="L804" s="43">
        <f t="shared" si="350"/>
        <v>0</v>
      </c>
      <c r="M804" s="43">
        <f t="shared" si="350"/>
        <v>0</v>
      </c>
      <c r="N804" s="43">
        <f t="shared" si="350"/>
        <v>0</v>
      </c>
      <c r="O804" s="43">
        <f t="shared" si="350"/>
        <v>0</v>
      </c>
      <c r="P804" s="43">
        <f t="shared" si="350"/>
        <v>0</v>
      </c>
      <c r="Q804" s="43">
        <f t="shared" si="350"/>
        <v>0</v>
      </c>
      <c r="R804" s="43">
        <f t="shared" si="350"/>
        <v>0</v>
      </c>
      <c r="S804" s="43">
        <f t="shared" si="350"/>
        <v>0</v>
      </c>
      <c r="T804" s="43">
        <f t="shared" si="350"/>
        <v>0</v>
      </c>
      <c r="U804" s="43">
        <f t="shared" si="350"/>
        <v>0</v>
      </c>
      <c r="V804" s="43">
        <f t="shared" si="350"/>
        <v>0</v>
      </c>
      <c r="W804" s="42">
        <f t="shared" si="350"/>
        <v>0</v>
      </c>
    </row>
    <row r="805" spans="1:24" s="137" customFormat="1" ht="12.75" customHeight="1" x14ac:dyDescent="0.2">
      <c r="A805" s="361"/>
      <c r="B805" s="252"/>
      <c r="C805" s="253"/>
      <c r="D805" s="253"/>
      <c r="E805" s="253"/>
      <c r="F805" s="474" t="s">
        <v>434</v>
      </c>
      <c r="G805" s="193">
        <f>G276</f>
        <v>0</v>
      </c>
      <c r="H805" s="194">
        <f t="shared" ref="H805:V805" si="351">H276*VLOOKUP($F805,DCT,2,FALSE)</f>
        <v>0</v>
      </c>
      <c r="I805" s="183">
        <f t="shared" si="351"/>
        <v>0</v>
      </c>
      <c r="J805" s="183">
        <f t="shared" si="351"/>
        <v>0</v>
      </c>
      <c r="K805" s="200">
        <f t="shared" si="351"/>
        <v>0</v>
      </c>
      <c r="L805" s="184">
        <f t="shared" si="351"/>
        <v>0</v>
      </c>
      <c r="M805" s="195">
        <f t="shared" si="351"/>
        <v>0</v>
      </c>
      <c r="N805" s="185">
        <f t="shared" si="351"/>
        <v>0</v>
      </c>
      <c r="O805" s="185">
        <f t="shared" si="351"/>
        <v>0</v>
      </c>
      <c r="P805" s="185">
        <f t="shared" si="351"/>
        <v>0</v>
      </c>
      <c r="Q805" s="185">
        <f t="shared" si="351"/>
        <v>0</v>
      </c>
      <c r="R805" s="185">
        <f t="shared" si="351"/>
        <v>0</v>
      </c>
      <c r="S805" s="185">
        <f t="shared" si="351"/>
        <v>0</v>
      </c>
      <c r="T805" s="185">
        <f t="shared" si="351"/>
        <v>0</v>
      </c>
      <c r="U805" s="185">
        <f t="shared" si="351"/>
        <v>0</v>
      </c>
      <c r="V805" s="198">
        <f t="shared" si="351"/>
        <v>0</v>
      </c>
      <c r="W805" s="54">
        <f t="shared" ref="W805:W809" si="352">G805-SUM(H805:V805)</f>
        <v>0</v>
      </c>
      <c r="X805" s="80"/>
    </row>
    <row r="806" spans="1:24" s="137" customFormat="1" ht="12.75" customHeight="1" x14ac:dyDescent="0.2">
      <c r="A806" s="361"/>
      <c r="B806" s="252"/>
      <c r="C806" s="253"/>
      <c r="D806" s="253"/>
      <c r="E806" s="253"/>
      <c r="F806" s="474" t="s">
        <v>425</v>
      </c>
      <c r="G806" s="193">
        <f>G277</f>
        <v>0</v>
      </c>
      <c r="H806" s="194">
        <f t="shared" ref="H806:V806" si="353">H277*VLOOKUP($F806,DCT,2,FALSE)</f>
        <v>0</v>
      </c>
      <c r="I806" s="183">
        <f t="shared" si="353"/>
        <v>0</v>
      </c>
      <c r="J806" s="183">
        <f t="shared" si="353"/>
        <v>0</v>
      </c>
      <c r="K806" s="200">
        <f t="shared" si="353"/>
        <v>0</v>
      </c>
      <c r="L806" s="184">
        <f t="shared" si="353"/>
        <v>0</v>
      </c>
      <c r="M806" s="195">
        <f t="shared" si="353"/>
        <v>0</v>
      </c>
      <c r="N806" s="185">
        <f t="shared" si="353"/>
        <v>0</v>
      </c>
      <c r="O806" s="185">
        <f t="shared" si="353"/>
        <v>0</v>
      </c>
      <c r="P806" s="185">
        <f t="shared" si="353"/>
        <v>0</v>
      </c>
      <c r="Q806" s="185">
        <f t="shared" si="353"/>
        <v>0</v>
      </c>
      <c r="R806" s="185">
        <f t="shared" si="353"/>
        <v>0</v>
      </c>
      <c r="S806" s="185">
        <f t="shared" si="353"/>
        <v>0</v>
      </c>
      <c r="T806" s="185">
        <f t="shared" si="353"/>
        <v>0</v>
      </c>
      <c r="U806" s="185">
        <f t="shared" si="353"/>
        <v>0</v>
      </c>
      <c r="V806" s="198">
        <f t="shared" si="353"/>
        <v>0</v>
      </c>
      <c r="W806" s="54">
        <f t="shared" si="352"/>
        <v>0</v>
      </c>
      <c r="X806" s="80"/>
    </row>
    <row r="807" spans="1:24" s="137" customFormat="1" ht="12.75" customHeight="1" x14ac:dyDescent="0.2">
      <c r="A807" s="361"/>
      <c r="B807" s="252"/>
      <c r="C807" s="253"/>
      <c r="D807" s="253"/>
      <c r="E807" s="253"/>
      <c r="F807" s="474" t="s">
        <v>426</v>
      </c>
      <c r="G807" s="193">
        <f>G278</f>
        <v>0</v>
      </c>
      <c r="H807" s="194">
        <f t="shared" ref="H807:V807" si="354">H278*VLOOKUP($F807,DCT,2,FALSE)</f>
        <v>0</v>
      </c>
      <c r="I807" s="183">
        <f t="shared" si="354"/>
        <v>0</v>
      </c>
      <c r="J807" s="183">
        <f t="shared" si="354"/>
        <v>0</v>
      </c>
      <c r="K807" s="200">
        <f t="shared" si="354"/>
        <v>0</v>
      </c>
      <c r="L807" s="184">
        <f t="shared" si="354"/>
        <v>0</v>
      </c>
      <c r="M807" s="195">
        <f t="shared" si="354"/>
        <v>0</v>
      </c>
      <c r="N807" s="185">
        <f t="shared" si="354"/>
        <v>0</v>
      </c>
      <c r="O807" s="185">
        <f t="shared" si="354"/>
        <v>0</v>
      </c>
      <c r="P807" s="185">
        <f t="shared" si="354"/>
        <v>0</v>
      </c>
      <c r="Q807" s="185">
        <f t="shared" si="354"/>
        <v>0</v>
      </c>
      <c r="R807" s="185">
        <f t="shared" si="354"/>
        <v>0</v>
      </c>
      <c r="S807" s="185">
        <f t="shared" si="354"/>
        <v>0</v>
      </c>
      <c r="T807" s="185">
        <f t="shared" si="354"/>
        <v>0</v>
      </c>
      <c r="U807" s="185">
        <f t="shared" si="354"/>
        <v>0</v>
      </c>
      <c r="V807" s="198">
        <f t="shared" si="354"/>
        <v>0</v>
      </c>
      <c r="W807" s="54">
        <f t="shared" si="352"/>
        <v>0</v>
      </c>
      <c r="X807" s="80"/>
    </row>
    <row r="808" spans="1:24" s="137" customFormat="1" ht="12.75" customHeight="1" x14ac:dyDescent="0.2">
      <c r="A808" s="361"/>
      <c r="B808" s="252"/>
      <c r="C808" s="253"/>
      <c r="D808" s="253"/>
      <c r="E808" s="253"/>
      <c r="F808" s="474" t="s">
        <v>427</v>
      </c>
      <c r="G808" s="193">
        <f>G279</f>
        <v>0</v>
      </c>
      <c r="H808" s="194">
        <f t="shared" ref="H808:V808" si="355">H279*VLOOKUP($F808,DCT,2,FALSE)</f>
        <v>0</v>
      </c>
      <c r="I808" s="183">
        <f t="shared" si="355"/>
        <v>0</v>
      </c>
      <c r="J808" s="183">
        <f t="shared" si="355"/>
        <v>0</v>
      </c>
      <c r="K808" s="200">
        <f t="shared" si="355"/>
        <v>0</v>
      </c>
      <c r="L808" s="184">
        <f t="shared" si="355"/>
        <v>0</v>
      </c>
      <c r="M808" s="195">
        <f t="shared" si="355"/>
        <v>0</v>
      </c>
      <c r="N808" s="185">
        <f t="shared" si="355"/>
        <v>0</v>
      </c>
      <c r="O808" s="185">
        <f t="shared" si="355"/>
        <v>0</v>
      </c>
      <c r="P808" s="185">
        <f t="shared" si="355"/>
        <v>0</v>
      </c>
      <c r="Q808" s="185">
        <f t="shared" si="355"/>
        <v>0</v>
      </c>
      <c r="R808" s="185">
        <f t="shared" si="355"/>
        <v>0</v>
      </c>
      <c r="S808" s="185">
        <f t="shared" si="355"/>
        <v>0</v>
      </c>
      <c r="T808" s="185">
        <f t="shared" si="355"/>
        <v>0</v>
      </c>
      <c r="U808" s="185">
        <f t="shared" si="355"/>
        <v>0</v>
      </c>
      <c r="V808" s="198">
        <f t="shared" si="355"/>
        <v>0</v>
      </c>
      <c r="W808" s="54">
        <f t="shared" si="352"/>
        <v>0</v>
      </c>
      <c r="X808" s="80"/>
    </row>
    <row r="809" spans="1:24" s="137" customFormat="1" ht="12.75" customHeight="1" x14ac:dyDescent="0.2">
      <c r="A809" s="361"/>
      <c r="B809" s="252"/>
      <c r="C809" s="253"/>
      <c r="D809" s="253"/>
      <c r="E809" s="253"/>
      <c r="F809" s="474" t="s">
        <v>428</v>
      </c>
      <c r="G809" s="193">
        <f>G280</f>
        <v>0</v>
      </c>
      <c r="H809" s="194">
        <f t="shared" ref="H809:V809" si="356">H280*VLOOKUP($F809,DCT,2,FALSE)</f>
        <v>0</v>
      </c>
      <c r="I809" s="183">
        <f t="shared" si="356"/>
        <v>0</v>
      </c>
      <c r="J809" s="183">
        <f t="shared" si="356"/>
        <v>0</v>
      </c>
      <c r="K809" s="200">
        <f t="shared" si="356"/>
        <v>0</v>
      </c>
      <c r="L809" s="184">
        <f t="shared" si="356"/>
        <v>0</v>
      </c>
      <c r="M809" s="195">
        <f t="shared" si="356"/>
        <v>0</v>
      </c>
      <c r="N809" s="185">
        <f t="shared" si="356"/>
        <v>0</v>
      </c>
      <c r="O809" s="185">
        <f t="shared" si="356"/>
        <v>0</v>
      </c>
      <c r="P809" s="185">
        <f t="shared" si="356"/>
        <v>0</v>
      </c>
      <c r="Q809" s="185">
        <f t="shared" si="356"/>
        <v>0</v>
      </c>
      <c r="R809" s="185">
        <f t="shared" si="356"/>
        <v>0</v>
      </c>
      <c r="S809" s="185">
        <f t="shared" si="356"/>
        <v>0</v>
      </c>
      <c r="T809" s="185">
        <f t="shared" si="356"/>
        <v>0</v>
      </c>
      <c r="U809" s="185">
        <f t="shared" si="356"/>
        <v>0</v>
      </c>
      <c r="V809" s="198">
        <f t="shared" si="356"/>
        <v>0</v>
      </c>
      <c r="W809" s="54">
        <f t="shared" si="352"/>
        <v>0</v>
      </c>
      <c r="X809" s="80"/>
    </row>
    <row r="810" spans="1:24" s="137" customFormat="1" ht="12.75" customHeight="1" x14ac:dyDescent="0.2">
      <c r="A810" s="361"/>
      <c r="B810" s="252"/>
      <c r="C810" s="253"/>
      <c r="D810" s="33" t="s">
        <v>365</v>
      </c>
      <c r="E810" s="33"/>
      <c r="F810" s="533"/>
      <c r="G810" s="77">
        <f t="shared" ref="G810:W810" si="357">SUBTOTAL(9,G811:G815)</f>
        <v>0</v>
      </c>
      <c r="H810" s="43">
        <f t="shared" si="357"/>
        <v>0</v>
      </c>
      <c r="I810" s="74">
        <f t="shared" si="357"/>
        <v>0</v>
      </c>
      <c r="J810" s="74">
        <f t="shared" si="357"/>
        <v>0</v>
      </c>
      <c r="K810" s="75">
        <f t="shared" si="357"/>
        <v>0</v>
      </c>
      <c r="L810" s="43">
        <f t="shared" si="357"/>
        <v>0</v>
      </c>
      <c r="M810" s="43">
        <f t="shared" si="357"/>
        <v>0</v>
      </c>
      <c r="N810" s="43">
        <f t="shared" si="357"/>
        <v>0</v>
      </c>
      <c r="O810" s="43">
        <f t="shared" si="357"/>
        <v>0</v>
      </c>
      <c r="P810" s="43">
        <f t="shared" si="357"/>
        <v>0</v>
      </c>
      <c r="Q810" s="43">
        <f t="shared" si="357"/>
        <v>0</v>
      </c>
      <c r="R810" s="43">
        <f t="shared" si="357"/>
        <v>0</v>
      </c>
      <c r="S810" s="43">
        <f t="shared" si="357"/>
        <v>0</v>
      </c>
      <c r="T810" s="43">
        <f t="shared" si="357"/>
        <v>0</v>
      </c>
      <c r="U810" s="43">
        <f t="shared" si="357"/>
        <v>0</v>
      </c>
      <c r="V810" s="43">
        <f t="shared" si="357"/>
        <v>0</v>
      </c>
      <c r="W810" s="42">
        <f t="shared" si="357"/>
        <v>0</v>
      </c>
    </row>
    <row r="811" spans="1:24" s="137" customFormat="1" ht="12.75" customHeight="1" x14ac:dyDescent="0.2">
      <c r="A811" s="361"/>
      <c r="B811" s="252"/>
      <c r="C811" s="253"/>
      <c r="D811" s="253"/>
      <c r="E811" s="253"/>
      <c r="F811" s="474" t="s">
        <v>429</v>
      </c>
      <c r="G811" s="193">
        <f>G282</f>
        <v>0</v>
      </c>
      <c r="H811" s="194">
        <f t="shared" ref="H811:V811" si="358">H282*VLOOKUP($F811,DCT,2,FALSE)</f>
        <v>0</v>
      </c>
      <c r="I811" s="183">
        <f t="shared" si="358"/>
        <v>0</v>
      </c>
      <c r="J811" s="183">
        <f t="shared" si="358"/>
        <v>0</v>
      </c>
      <c r="K811" s="200">
        <f t="shared" si="358"/>
        <v>0</v>
      </c>
      <c r="L811" s="184">
        <f t="shared" si="358"/>
        <v>0</v>
      </c>
      <c r="M811" s="195">
        <f t="shared" si="358"/>
        <v>0</v>
      </c>
      <c r="N811" s="185">
        <f t="shared" si="358"/>
        <v>0</v>
      </c>
      <c r="O811" s="185">
        <f t="shared" si="358"/>
        <v>0</v>
      </c>
      <c r="P811" s="185">
        <f t="shared" si="358"/>
        <v>0</v>
      </c>
      <c r="Q811" s="185">
        <f t="shared" si="358"/>
        <v>0</v>
      </c>
      <c r="R811" s="185">
        <f t="shared" si="358"/>
        <v>0</v>
      </c>
      <c r="S811" s="185">
        <f t="shared" si="358"/>
        <v>0</v>
      </c>
      <c r="T811" s="185">
        <f t="shared" si="358"/>
        <v>0</v>
      </c>
      <c r="U811" s="185">
        <f t="shared" si="358"/>
        <v>0</v>
      </c>
      <c r="V811" s="198">
        <f t="shared" si="358"/>
        <v>0</v>
      </c>
      <c r="W811" s="54">
        <f>G811-SUM(H811:V811)</f>
        <v>0</v>
      </c>
      <c r="X811" s="80"/>
    </row>
    <row r="812" spans="1:24" s="137" customFormat="1" ht="12.75" customHeight="1" x14ac:dyDescent="0.2">
      <c r="A812" s="361"/>
      <c r="B812" s="252"/>
      <c r="C812" s="253"/>
      <c r="D812" s="253"/>
      <c r="E812" s="253"/>
      <c r="F812" s="474" t="s">
        <v>430</v>
      </c>
      <c r="G812" s="193">
        <f>G283</f>
        <v>0</v>
      </c>
      <c r="H812" s="194">
        <f t="shared" ref="H812:V812" si="359">H283*VLOOKUP($F812,DCT,2,FALSE)</f>
        <v>0</v>
      </c>
      <c r="I812" s="183">
        <f t="shared" si="359"/>
        <v>0</v>
      </c>
      <c r="J812" s="183">
        <f t="shared" si="359"/>
        <v>0</v>
      </c>
      <c r="K812" s="200">
        <f t="shared" si="359"/>
        <v>0</v>
      </c>
      <c r="L812" s="184">
        <f t="shared" si="359"/>
        <v>0</v>
      </c>
      <c r="M812" s="195">
        <f t="shared" si="359"/>
        <v>0</v>
      </c>
      <c r="N812" s="185">
        <f t="shared" si="359"/>
        <v>0</v>
      </c>
      <c r="O812" s="185">
        <f t="shared" si="359"/>
        <v>0</v>
      </c>
      <c r="P812" s="185">
        <f t="shared" si="359"/>
        <v>0</v>
      </c>
      <c r="Q812" s="185">
        <f t="shared" si="359"/>
        <v>0</v>
      </c>
      <c r="R812" s="185">
        <f t="shared" si="359"/>
        <v>0</v>
      </c>
      <c r="S812" s="185">
        <f t="shared" si="359"/>
        <v>0</v>
      </c>
      <c r="T812" s="185">
        <f t="shared" si="359"/>
        <v>0</v>
      </c>
      <c r="U812" s="185">
        <f t="shared" si="359"/>
        <v>0</v>
      </c>
      <c r="V812" s="198">
        <f t="shared" si="359"/>
        <v>0</v>
      </c>
      <c r="W812" s="54">
        <f>G812-SUM(H812:V812)</f>
        <v>0</v>
      </c>
      <c r="X812" s="80"/>
    </row>
    <row r="813" spans="1:24" s="137" customFormat="1" ht="12.75" customHeight="1" x14ac:dyDescent="0.2">
      <c r="A813" s="361"/>
      <c r="B813" s="252"/>
      <c r="C813" s="253"/>
      <c r="D813" s="253"/>
      <c r="E813" s="253"/>
      <c r="F813" s="474" t="s">
        <v>431</v>
      </c>
      <c r="G813" s="193">
        <f>G284</f>
        <v>0</v>
      </c>
      <c r="H813" s="194">
        <f t="shared" ref="H813:V813" si="360">H284*VLOOKUP($F813,DCT,2,FALSE)</f>
        <v>0</v>
      </c>
      <c r="I813" s="183">
        <f t="shared" si="360"/>
        <v>0</v>
      </c>
      <c r="J813" s="183">
        <f t="shared" si="360"/>
        <v>0</v>
      </c>
      <c r="K813" s="200">
        <f t="shared" si="360"/>
        <v>0</v>
      </c>
      <c r="L813" s="184">
        <f t="shared" si="360"/>
        <v>0</v>
      </c>
      <c r="M813" s="195">
        <f t="shared" si="360"/>
        <v>0</v>
      </c>
      <c r="N813" s="185">
        <f t="shared" si="360"/>
        <v>0</v>
      </c>
      <c r="O813" s="185">
        <f t="shared" si="360"/>
        <v>0</v>
      </c>
      <c r="P813" s="185">
        <f t="shared" si="360"/>
        <v>0</v>
      </c>
      <c r="Q813" s="185">
        <f t="shared" si="360"/>
        <v>0</v>
      </c>
      <c r="R813" s="185">
        <f t="shared" si="360"/>
        <v>0</v>
      </c>
      <c r="S813" s="185">
        <f t="shared" si="360"/>
        <v>0</v>
      </c>
      <c r="T813" s="185">
        <f t="shared" si="360"/>
        <v>0</v>
      </c>
      <c r="U813" s="185">
        <f t="shared" si="360"/>
        <v>0</v>
      </c>
      <c r="V813" s="198">
        <f t="shared" si="360"/>
        <v>0</v>
      </c>
      <c r="W813" s="54">
        <f>G813-SUM(H813:V813)</f>
        <v>0</v>
      </c>
      <c r="X813" s="80"/>
    </row>
    <row r="814" spans="1:24" s="137" customFormat="1" ht="12.75" customHeight="1" x14ac:dyDescent="0.2">
      <c r="A814" s="361"/>
      <c r="B814" s="252"/>
      <c r="C814" s="253"/>
      <c r="D814" s="253"/>
      <c r="E814" s="253"/>
      <c r="F814" s="474" t="s">
        <v>432</v>
      </c>
      <c r="G814" s="193">
        <f>G285</f>
        <v>0</v>
      </c>
      <c r="H814" s="194">
        <f t="shared" ref="H814:V814" si="361">H285*VLOOKUP($F814,DCT,2,FALSE)</f>
        <v>0</v>
      </c>
      <c r="I814" s="183">
        <f t="shared" si="361"/>
        <v>0</v>
      </c>
      <c r="J814" s="183">
        <f t="shared" si="361"/>
        <v>0</v>
      </c>
      <c r="K814" s="200">
        <f t="shared" si="361"/>
        <v>0</v>
      </c>
      <c r="L814" s="184">
        <f t="shared" si="361"/>
        <v>0</v>
      </c>
      <c r="M814" s="195">
        <f t="shared" si="361"/>
        <v>0</v>
      </c>
      <c r="N814" s="185">
        <f t="shared" si="361"/>
        <v>0</v>
      </c>
      <c r="O814" s="185">
        <f t="shared" si="361"/>
        <v>0</v>
      </c>
      <c r="P814" s="185">
        <f t="shared" si="361"/>
        <v>0</v>
      </c>
      <c r="Q814" s="185">
        <f t="shared" si="361"/>
        <v>0</v>
      </c>
      <c r="R814" s="185">
        <f t="shared" si="361"/>
        <v>0</v>
      </c>
      <c r="S814" s="185">
        <f t="shared" si="361"/>
        <v>0</v>
      </c>
      <c r="T814" s="185">
        <f t="shared" si="361"/>
        <v>0</v>
      </c>
      <c r="U814" s="185">
        <f t="shared" si="361"/>
        <v>0</v>
      </c>
      <c r="V814" s="198">
        <f t="shared" si="361"/>
        <v>0</v>
      </c>
      <c r="W814" s="54">
        <f>G814-SUM(H814:V814)</f>
        <v>0</v>
      </c>
      <c r="X814" s="80"/>
    </row>
    <row r="815" spans="1:24" s="137" customFormat="1" ht="12.75" customHeight="1" x14ac:dyDescent="0.2">
      <c r="A815" s="361"/>
      <c r="B815" s="252"/>
      <c r="C815" s="253"/>
      <c r="D815" s="253"/>
      <c r="E815" s="253"/>
      <c r="F815" s="474" t="s">
        <v>433</v>
      </c>
      <c r="G815" s="193">
        <f>G286</f>
        <v>0</v>
      </c>
      <c r="H815" s="194">
        <f t="shared" ref="H815:V815" si="362">H286*VLOOKUP($F815,DCT,2,FALSE)</f>
        <v>0</v>
      </c>
      <c r="I815" s="183">
        <f t="shared" si="362"/>
        <v>0</v>
      </c>
      <c r="J815" s="183">
        <f t="shared" si="362"/>
        <v>0</v>
      </c>
      <c r="K815" s="200">
        <f t="shared" si="362"/>
        <v>0</v>
      </c>
      <c r="L815" s="184">
        <f t="shared" si="362"/>
        <v>0</v>
      </c>
      <c r="M815" s="195">
        <f t="shared" si="362"/>
        <v>0</v>
      </c>
      <c r="N815" s="185">
        <f t="shared" si="362"/>
        <v>0</v>
      </c>
      <c r="O815" s="185">
        <f t="shared" si="362"/>
        <v>0</v>
      </c>
      <c r="P815" s="185">
        <f t="shared" si="362"/>
        <v>0</v>
      </c>
      <c r="Q815" s="185">
        <f t="shared" si="362"/>
        <v>0</v>
      </c>
      <c r="R815" s="185">
        <f t="shared" si="362"/>
        <v>0</v>
      </c>
      <c r="S815" s="185">
        <f t="shared" si="362"/>
        <v>0</v>
      </c>
      <c r="T815" s="185">
        <f t="shared" si="362"/>
        <v>0</v>
      </c>
      <c r="U815" s="185">
        <f t="shared" si="362"/>
        <v>0</v>
      </c>
      <c r="V815" s="198">
        <f t="shared" si="362"/>
        <v>0</v>
      </c>
      <c r="W815" s="54">
        <f>G815-SUM(H815:V815)</f>
        <v>0</v>
      </c>
      <c r="X815" s="80"/>
    </row>
    <row r="816" spans="1:24" s="137" customFormat="1" ht="12.75" customHeight="1" x14ac:dyDescent="0.2">
      <c r="A816" s="361"/>
      <c r="B816" s="252"/>
      <c r="C816" s="253"/>
      <c r="D816" s="33" t="s">
        <v>398</v>
      </c>
      <c r="E816" s="33"/>
      <c r="F816" s="33"/>
      <c r="G816" s="77">
        <f>SUBTOTAL(9,G817:G818)</f>
        <v>0</v>
      </c>
      <c r="H816" s="199">
        <f>SUBTOTAL(9,H817:H818)</f>
        <v>0</v>
      </c>
      <c r="I816" s="198">
        <f t="shared" ref="I816:K816" si="363">SUBTOTAL(9,I817:I818)</f>
        <v>0</v>
      </c>
      <c r="J816" s="198">
        <f t="shared" si="363"/>
        <v>0</v>
      </c>
      <c r="K816" s="239">
        <f t="shared" si="363"/>
        <v>0</v>
      </c>
      <c r="L816" s="485"/>
      <c r="M816" s="486"/>
      <c r="N816" s="487"/>
      <c r="O816" s="487"/>
      <c r="P816" s="487"/>
      <c r="Q816" s="487"/>
      <c r="R816" s="487"/>
      <c r="S816" s="487"/>
      <c r="T816" s="487"/>
      <c r="U816" s="487"/>
      <c r="V816" s="487"/>
      <c r="W816" s="418"/>
    </row>
    <row r="817" spans="1:24" s="137" customFormat="1" ht="12.75" customHeight="1" outlineLevel="1" x14ac:dyDescent="0.2">
      <c r="A817" s="361"/>
      <c r="B817" s="252"/>
      <c r="C817" s="253"/>
      <c r="D817" s="253"/>
      <c r="E817" s="253"/>
      <c r="F817" s="180" t="s">
        <v>400</v>
      </c>
      <c r="G817" s="193">
        <f>G288</f>
        <v>0</v>
      </c>
      <c r="H817" s="238">
        <f t="shared" ref="H817:K818" si="364">H288*VLOOKUP($F817,DCT,2,FALSE)</f>
        <v>0</v>
      </c>
      <c r="I817" s="183">
        <f t="shared" si="364"/>
        <v>0</v>
      </c>
      <c r="J817" s="183">
        <f t="shared" si="364"/>
        <v>0</v>
      </c>
      <c r="K817" s="200">
        <f t="shared" si="364"/>
        <v>0</v>
      </c>
      <c r="L817" s="58"/>
      <c r="M817" s="43"/>
      <c r="N817" s="43"/>
      <c r="O817" s="43"/>
      <c r="P817" s="43"/>
      <c r="Q817" s="43"/>
      <c r="R817" s="43"/>
      <c r="S817" s="43"/>
      <c r="T817" s="43"/>
      <c r="U817" s="43"/>
      <c r="V817" s="46"/>
      <c r="W817" s="220"/>
      <c r="X817" s="80"/>
    </row>
    <row r="818" spans="1:24" s="137" customFormat="1" ht="12.75" customHeight="1" outlineLevel="1" x14ac:dyDescent="0.2">
      <c r="A818" s="361"/>
      <c r="B818" s="252"/>
      <c r="C818" s="253"/>
      <c r="D818" s="253"/>
      <c r="E818" s="253"/>
      <c r="F818" s="180" t="s">
        <v>401</v>
      </c>
      <c r="G818" s="193">
        <f>G289</f>
        <v>0</v>
      </c>
      <c r="H818" s="238">
        <f t="shared" si="364"/>
        <v>0</v>
      </c>
      <c r="I818" s="183">
        <f t="shared" si="364"/>
        <v>0</v>
      </c>
      <c r="J818" s="183">
        <f t="shared" si="364"/>
        <v>0</v>
      </c>
      <c r="K818" s="200">
        <f t="shared" si="364"/>
        <v>0</v>
      </c>
      <c r="L818" s="454"/>
      <c r="M818" s="463"/>
      <c r="N818" s="463"/>
      <c r="O818" s="463"/>
      <c r="P818" s="463"/>
      <c r="Q818" s="463"/>
      <c r="R818" s="463"/>
      <c r="S818" s="463"/>
      <c r="T818" s="463"/>
      <c r="U818" s="463"/>
      <c r="V818" s="448"/>
      <c r="W818" s="54"/>
      <c r="X818" s="80"/>
    </row>
    <row r="819" spans="1:24" s="137" customFormat="1" ht="12.75" customHeight="1" x14ac:dyDescent="0.2">
      <c r="A819" s="361"/>
      <c r="B819" s="252"/>
      <c r="C819" s="253"/>
      <c r="D819" s="33" t="s">
        <v>366</v>
      </c>
      <c r="E819" s="33"/>
      <c r="F819" s="533"/>
      <c r="G819" s="77">
        <f>SUBTOTAL(9,G820:G826)</f>
        <v>0</v>
      </c>
      <c r="H819" s="488">
        <f>SUBTOTAL(9,H820:H826)</f>
        <v>0</v>
      </c>
      <c r="I819" s="489">
        <f t="shared" ref="I819:V819" si="365">SUBTOTAL(9,I820:I826)</f>
        <v>0</v>
      </c>
      <c r="J819" s="489">
        <f t="shared" si="365"/>
        <v>0</v>
      </c>
      <c r="K819" s="490">
        <f t="shared" si="365"/>
        <v>0</v>
      </c>
      <c r="L819" s="43">
        <f t="shared" si="365"/>
        <v>0</v>
      </c>
      <c r="M819" s="43">
        <f t="shared" si="365"/>
        <v>0</v>
      </c>
      <c r="N819" s="43">
        <f t="shared" si="365"/>
        <v>0</v>
      </c>
      <c r="O819" s="43">
        <f t="shared" si="365"/>
        <v>0</v>
      </c>
      <c r="P819" s="43">
        <f t="shared" si="365"/>
        <v>0</v>
      </c>
      <c r="Q819" s="43">
        <f t="shared" si="365"/>
        <v>0</v>
      </c>
      <c r="R819" s="43">
        <f t="shared" si="365"/>
        <v>0</v>
      </c>
      <c r="S819" s="43">
        <f t="shared" si="365"/>
        <v>0</v>
      </c>
      <c r="T819" s="43">
        <f t="shared" si="365"/>
        <v>0</v>
      </c>
      <c r="U819" s="43">
        <f t="shared" si="365"/>
        <v>0</v>
      </c>
      <c r="V819" s="43">
        <f t="shared" si="365"/>
        <v>0</v>
      </c>
      <c r="W819" s="42">
        <f>SUBTOTAL(9,W820:W826)</f>
        <v>0</v>
      </c>
    </row>
    <row r="820" spans="1:24" s="137" customFormat="1" ht="12.75" customHeight="1" x14ac:dyDescent="0.2">
      <c r="A820" s="361"/>
      <c r="B820" s="252"/>
      <c r="C820" s="253"/>
      <c r="D820" s="253"/>
      <c r="E820" s="253"/>
      <c r="F820" s="474" t="s">
        <v>367</v>
      </c>
      <c r="G820" s="193">
        <f t="shared" ref="G820:G826" si="366">G291</f>
        <v>0</v>
      </c>
      <c r="H820" s="194">
        <f t="shared" ref="H820:V820" si="367">H291*VLOOKUP($F820,DCT,2,FALSE)</f>
        <v>0</v>
      </c>
      <c r="I820" s="183">
        <f t="shared" si="367"/>
        <v>0</v>
      </c>
      <c r="J820" s="183">
        <f t="shared" si="367"/>
        <v>0</v>
      </c>
      <c r="K820" s="200">
        <f t="shared" si="367"/>
        <v>0</v>
      </c>
      <c r="L820" s="184">
        <f t="shared" si="367"/>
        <v>0</v>
      </c>
      <c r="M820" s="195">
        <f t="shared" si="367"/>
        <v>0</v>
      </c>
      <c r="N820" s="185">
        <f t="shared" si="367"/>
        <v>0</v>
      </c>
      <c r="O820" s="185">
        <f t="shared" si="367"/>
        <v>0</v>
      </c>
      <c r="P820" s="185">
        <f t="shared" si="367"/>
        <v>0</v>
      </c>
      <c r="Q820" s="185">
        <f t="shared" si="367"/>
        <v>0</v>
      </c>
      <c r="R820" s="185">
        <f t="shared" si="367"/>
        <v>0</v>
      </c>
      <c r="S820" s="185">
        <f t="shared" si="367"/>
        <v>0</v>
      </c>
      <c r="T820" s="185">
        <f t="shared" si="367"/>
        <v>0</v>
      </c>
      <c r="U820" s="185">
        <f t="shared" si="367"/>
        <v>0</v>
      </c>
      <c r="V820" s="198">
        <f t="shared" si="367"/>
        <v>0</v>
      </c>
      <c r="W820" s="54">
        <f t="shared" ref="W820:W826" si="368">G820-SUM(H820:V820)</f>
        <v>0</v>
      </c>
      <c r="X820" s="80"/>
    </row>
    <row r="821" spans="1:24" s="137" customFormat="1" ht="12.75" customHeight="1" x14ac:dyDescent="0.2">
      <c r="A821" s="361"/>
      <c r="B821" s="252"/>
      <c r="C821" s="253"/>
      <c r="D821" s="253"/>
      <c r="E821" s="253"/>
      <c r="F821" s="474" t="s">
        <v>368</v>
      </c>
      <c r="G821" s="193">
        <f t="shared" si="366"/>
        <v>0</v>
      </c>
      <c r="H821" s="194">
        <f t="shared" ref="H821:V821" si="369">H292*VLOOKUP($F821,DCT,2,FALSE)</f>
        <v>0</v>
      </c>
      <c r="I821" s="183">
        <f t="shared" si="369"/>
        <v>0</v>
      </c>
      <c r="J821" s="183">
        <f t="shared" si="369"/>
        <v>0</v>
      </c>
      <c r="K821" s="200">
        <f t="shared" si="369"/>
        <v>0</v>
      </c>
      <c r="L821" s="184">
        <f t="shared" si="369"/>
        <v>0</v>
      </c>
      <c r="M821" s="195">
        <f t="shared" si="369"/>
        <v>0</v>
      </c>
      <c r="N821" s="185">
        <f t="shared" si="369"/>
        <v>0</v>
      </c>
      <c r="O821" s="185">
        <f t="shared" si="369"/>
        <v>0</v>
      </c>
      <c r="P821" s="185">
        <f t="shared" si="369"/>
        <v>0</v>
      </c>
      <c r="Q821" s="185">
        <f t="shared" si="369"/>
        <v>0</v>
      </c>
      <c r="R821" s="185">
        <f t="shared" si="369"/>
        <v>0</v>
      </c>
      <c r="S821" s="185">
        <f t="shared" si="369"/>
        <v>0</v>
      </c>
      <c r="T821" s="185">
        <f t="shared" si="369"/>
        <v>0</v>
      </c>
      <c r="U821" s="185">
        <f t="shared" si="369"/>
        <v>0</v>
      </c>
      <c r="V821" s="198">
        <f t="shared" si="369"/>
        <v>0</v>
      </c>
      <c r="W821" s="54">
        <f t="shared" si="368"/>
        <v>0</v>
      </c>
      <c r="X821" s="80"/>
    </row>
    <row r="822" spans="1:24" s="137" customFormat="1" ht="12.75" customHeight="1" x14ac:dyDescent="0.2">
      <c r="A822" s="361"/>
      <c r="B822" s="252"/>
      <c r="C822" s="253"/>
      <c r="D822" s="253"/>
      <c r="E822" s="253"/>
      <c r="F822" s="474" t="s">
        <v>369</v>
      </c>
      <c r="G822" s="193">
        <f t="shared" si="366"/>
        <v>0</v>
      </c>
      <c r="H822" s="194">
        <f t="shared" ref="H822:V822" si="370">H293*VLOOKUP($F822,DCT,2,FALSE)</f>
        <v>0</v>
      </c>
      <c r="I822" s="183">
        <f t="shared" si="370"/>
        <v>0</v>
      </c>
      <c r="J822" s="183">
        <f t="shared" si="370"/>
        <v>0</v>
      </c>
      <c r="K822" s="200">
        <f t="shared" si="370"/>
        <v>0</v>
      </c>
      <c r="L822" s="184">
        <f t="shared" si="370"/>
        <v>0</v>
      </c>
      <c r="M822" s="195">
        <f t="shared" si="370"/>
        <v>0</v>
      </c>
      <c r="N822" s="185">
        <f t="shared" si="370"/>
        <v>0</v>
      </c>
      <c r="O822" s="185">
        <f t="shared" si="370"/>
        <v>0</v>
      </c>
      <c r="P822" s="185">
        <f t="shared" si="370"/>
        <v>0</v>
      </c>
      <c r="Q822" s="185">
        <f t="shared" si="370"/>
        <v>0</v>
      </c>
      <c r="R822" s="185">
        <f t="shared" si="370"/>
        <v>0</v>
      </c>
      <c r="S822" s="185">
        <f t="shared" si="370"/>
        <v>0</v>
      </c>
      <c r="T822" s="185">
        <f t="shared" si="370"/>
        <v>0</v>
      </c>
      <c r="U822" s="185">
        <f t="shared" si="370"/>
        <v>0</v>
      </c>
      <c r="V822" s="198">
        <f t="shared" si="370"/>
        <v>0</v>
      </c>
      <c r="W822" s="54">
        <f t="shared" si="368"/>
        <v>0</v>
      </c>
      <c r="X822" s="80"/>
    </row>
    <row r="823" spans="1:24" s="137" customFormat="1" ht="12.75" customHeight="1" x14ac:dyDescent="0.2">
      <c r="A823" s="361"/>
      <c r="B823" s="252"/>
      <c r="C823" s="253"/>
      <c r="D823" s="253"/>
      <c r="E823" s="253"/>
      <c r="F823" s="474" t="s">
        <v>370</v>
      </c>
      <c r="G823" s="193">
        <f t="shared" si="366"/>
        <v>0</v>
      </c>
      <c r="H823" s="194">
        <f t="shared" ref="H823:V823" si="371">H294*VLOOKUP($F823,DCT,2,FALSE)</f>
        <v>0</v>
      </c>
      <c r="I823" s="183">
        <f t="shared" si="371"/>
        <v>0</v>
      </c>
      <c r="J823" s="183">
        <f t="shared" si="371"/>
        <v>0</v>
      </c>
      <c r="K823" s="200">
        <f t="shared" si="371"/>
        <v>0</v>
      </c>
      <c r="L823" s="184">
        <f t="shared" si="371"/>
        <v>0</v>
      </c>
      <c r="M823" s="195">
        <f t="shared" si="371"/>
        <v>0</v>
      </c>
      <c r="N823" s="185">
        <f t="shared" si="371"/>
        <v>0</v>
      </c>
      <c r="O823" s="185">
        <f t="shared" si="371"/>
        <v>0</v>
      </c>
      <c r="P823" s="185">
        <f t="shared" si="371"/>
        <v>0</v>
      </c>
      <c r="Q823" s="185">
        <f t="shared" si="371"/>
        <v>0</v>
      </c>
      <c r="R823" s="185">
        <f t="shared" si="371"/>
        <v>0</v>
      </c>
      <c r="S823" s="185">
        <f t="shared" si="371"/>
        <v>0</v>
      </c>
      <c r="T823" s="185">
        <f t="shared" si="371"/>
        <v>0</v>
      </c>
      <c r="U823" s="185">
        <f t="shared" si="371"/>
        <v>0</v>
      </c>
      <c r="V823" s="198">
        <f t="shared" si="371"/>
        <v>0</v>
      </c>
      <c r="W823" s="54">
        <f t="shared" si="368"/>
        <v>0</v>
      </c>
      <c r="X823" s="80"/>
    </row>
    <row r="824" spans="1:24" s="137" customFormat="1" ht="12.75" customHeight="1" x14ac:dyDescent="0.2">
      <c r="A824" s="361"/>
      <c r="B824" s="252"/>
      <c r="C824" s="253"/>
      <c r="D824" s="253"/>
      <c r="E824" s="253"/>
      <c r="F824" s="474" t="s">
        <v>399</v>
      </c>
      <c r="G824" s="193">
        <f t="shared" si="366"/>
        <v>0</v>
      </c>
      <c r="H824" s="194">
        <f t="shared" ref="H824:K826" si="372">H295*VLOOKUP($F824,DCT,2,FALSE)</f>
        <v>0</v>
      </c>
      <c r="I824" s="183">
        <f t="shared" si="372"/>
        <v>0</v>
      </c>
      <c r="J824" s="183">
        <f t="shared" si="372"/>
        <v>0</v>
      </c>
      <c r="K824" s="200">
        <f t="shared" si="372"/>
        <v>0</v>
      </c>
      <c r="L824" s="199"/>
      <c r="M824" s="198"/>
      <c r="N824" s="198"/>
      <c r="O824" s="198"/>
      <c r="P824" s="198"/>
      <c r="Q824" s="198"/>
      <c r="R824" s="198"/>
      <c r="S824" s="198"/>
      <c r="T824" s="198"/>
      <c r="U824" s="198"/>
      <c r="V824" s="239"/>
      <c r="W824" s="54"/>
      <c r="X824" s="80"/>
    </row>
    <row r="825" spans="1:24" s="137" customFormat="1" ht="12.75" customHeight="1" x14ac:dyDescent="0.2">
      <c r="A825" s="361"/>
      <c r="B825" s="252"/>
      <c r="C825" s="253"/>
      <c r="D825" s="253"/>
      <c r="E825" s="253"/>
      <c r="F825" s="474" t="s">
        <v>371</v>
      </c>
      <c r="G825" s="193">
        <f t="shared" si="366"/>
        <v>0</v>
      </c>
      <c r="H825" s="194">
        <f t="shared" si="372"/>
        <v>0</v>
      </c>
      <c r="I825" s="183">
        <f t="shared" si="372"/>
        <v>0</v>
      </c>
      <c r="J825" s="183">
        <f t="shared" si="372"/>
        <v>0</v>
      </c>
      <c r="K825" s="200">
        <f t="shared" si="372"/>
        <v>0</v>
      </c>
      <c r="L825" s="184">
        <f t="shared" ref="L825:V825" si="373">L296*VLOOKUP($F825,DCT,2,FALSE)</f>
        <v>0</v>
      </c>
      <c r="M825" s="195">
        <f t="shared" si="373"/>
        <v>0</v>
      </c>
      <c r="N825" s="185">
        <f t="shared" si="373"/>
        <v>0</v>
      </c>
      <c r="O825" s="185">
        <f t="shared" si="373"/>
        <v>0</v>
      </c>
      <c r="P825" s="185">
        <f t="shared" si="373"/>
        <v>0</v>
      </c>
      <c r="Q825" s="185">
        <f t="shared" si="373"/>
        <v>0</v>
      </c>
      <c r="R825" s="185">
        <f t="shared" si="373"/>
        <v>0</v>
      </c>
      <c r="S825" s="185">
        <f t="shared" si="373"/>
        <v>0</v>
      </c>
      <c r="T825" s="185">
        <f t="shared" si="373"/>
        <v>0</v>
      </c>
      <c r="U825" s="185">
        <f t="shared" si="373"/>
        <v>0</v>
      </c>
      <c r="V825" s="198">
        <f t="shared" si="373"/>
        <v>0</v>
      </c>
      <c r="W825" s="54">
        <f t="shared" si="368"/>
        <v>0</v>
      </c>
      <c r="X825" s="80"/>
    </row>
    <row r="826" spans="1:24" s="137" customFormat="1" ht="12.75" customHeight="1" x14ac:dyDescent="0.2">
      <c r="A826" s="361"/>
      <c r="B826" s="252"/>
      <c r="C826" s="253"/>
      <c r="D826" s="253"/>
      <c r="E826" s="253"/>
      <c r="F826" s="474" t="s">
        <v>372</v>
      </c>
      <c r="G826" s="193">
        <f t="shared" si="366"/>
        <v>0</v>
      </c>
      <c r="H826" s="194">
        <f t="shared" si="372"/>
        <v>0</v>
      </c>
      <c r="I826" s="183">
        <f t="shared" si="372"/>
        <v>0</v>
      </c>
      <c r="J826" s="183">
        <f t="shared" si="372"/>
        <v>0</v>
      </c>
      <c r="K826" s="200">
        <f t="shared" si="372"/>
        <v>0</v>
      </c>
      <c r="L826" s="184">
        <f t="shared" ref="L826:V826" si="374">L297*VLOOKUP($F826,DCT,2,FALSE)</f>
        <v>0</v>
      </c>
      <c r="M826" s="195">
        <f t="shared" si="374"/>
        <v>0</v>
      </c>
      <c r="N826" s="185">
        <f t="shared" si="374"/>
        <v>0</v>
      </c>
      <c r="O826" s="185">
        <f t="shared" si="374"/>
        <v>0</v>
      </c>
      <c r="P826" s="185">
        <f t="shared" si="374"/>
        <v>0</v>
      </c>
      <c r="Q826" s="185">
        <f t="shared" si="374"/>
        <v>0</v>
      </c>
      <c r="R826" s="185">
        <f t="shared" si="374"/>
        <v>0</v>
      </c>
      <c r="S826" s="185">
        <f t="shared" si="374"/>
        <v>0</v>
      </c>
      <c r="T826" s="185">
        <f t="shared" si="374"/>
        <v>0</v>
      </c>
      <c r="U826" s="185">
        <f t="shared" si="374"/>
        <v>0</v>
      </c>
      <c r="V826" s="198">
        <f t="shared" si="374"/>
        <v>0</v>
      </c>
      <c r="W826" s="54">
        <f t="shared" si="368"/>
        <v>0</v>
      </c>
      <c r="X826" s="80"/>
    </row>
    <row r="827" spans="1:24" s="137" customFormat="1" ht="12.75" customHeight="1" x14ac:dyDescent="0.2">
      <c r="A827" s="361"/>
      <c r="B827" s="252"/>
      <c r="C827" s="253"/>
      <c r="D827" s="33" t="s">
        <v>373</v>
      </c>
      <c r="E827" s="33"/>
      <c r="F827" s="533"/>
      <c r="G827" s="77">
        <f>SUBTOTAL(9,G828:G829)</f>
        <v>0</v>
      </c>
      <c r="H827" s="43">
        <f>SUBTOTAL(9,H828:H829)</f>
        <v>0</v>
      </c>
      <c r="I827" s="74">
        <f t="shared" ref="I827:V827" si="375">SUBTOTAL(9,I828:I829)</f>
        <v>0</v>
      </c>
      <c r="J827" s="74">
        <f t="shared" si="375"/>
        <v>0</v>
      </c>
      <c r="K827" s="75">
        <f t="shared" si="375"/>
        <v>0</v>
      </c>
      <c r="L827" s="43">
        <f t="shared" si="375"/>
        <v>0</v>
      </c>
      <c r="M827" s="43">
        <f t="shared" si="375"/>
        <v>0</v>
      </c>
      <c r="N827" s="43">
        <f t="shared" si="375"/>
        <v>0</v>
      </c>
      <c r="O827" s="43">
        <f t="shared" si="375"/>
        <v>0</v>
      </c>
      <c r="P827" s="43">
        <f t="shared" si="375"/>
        <v>0</v>
      </c>
      <c r="Q827" s="43">
        <f t="shared" si="375"/>
        <v>0</v>
      </c>
      <c r="R827" s="43">
        <f t="shared" si="375"/>
        <v>0</v>
      </c>
      <c r="S827" s="43">
        <f t="shared" si="375"/>
        <v>0</v>
      </c>
      <c r="T827" s="43">
        <f t="shared" si="375"/>
        <v>0</v>
      </c>
      <c r="U827" s="43">
        <f t="shared" si="375"/>
        <v>0</v>
      </c>
      <c r="V827" s="43">
        <f t="shared" si="375"/>
        <v>0</v>
      </c>
      <c r="W827" s="42">
        <f>SUBTOTAL(9,W828:W829)</f>
        <v>0</v>
      </c>
    </row>
    <row r="828" spans="1:24" s="137" customFormat="1" ht="12.75" customHeight="1" x14ac:dyDescent="0.2">
      <c r="A828" s="361"/>
      <c r="B828" s="252"/>
      <c r="C828" s="253"/>
      <c r="D828" s="253"/>
      <c r="E828" s="253"/>
      <c r="F828" s="474" t="s">
        <v>374</v>
      </c>
      <c r="G828" s="193">
        <f>G299</f>
        <v>0</v>
      </c>
      <c r="H828" s="194">
        <f t="shared" ref="H828:V828" si="376">H299*VLOOKUP($F828,DCT,2,FALSE)</f>
        <v>0</v>
      </c>
      <c r="I828" s="183">
        <f t="shared" si="376"/>
        <v>0</v>
      </c>
      <c r="J828" s="183">
        <f t="shared" si="376"/>
        <v>0</v>
      </c>
      <c r="K828" s="200">
        <f t="shared" si="376"/>
        <v>0</v>
      </c>
      <c r="L828" s="184">
        <f t="shared" si="376"/>
        <v>0</v>
      </c>
      <c r="M828" s="195">
        <f t="shared" si="376"/>
        <v>0</v>
      </c>
      <c r="N828" s="185">
        <f t="shared" si="376"/>
        <v>0</v>
      </c>
      <c r="O828" s="185">
        <f t="shared" si="376"/>
        <v>0</v>
      </c>
      <c r="P828" s="185">
        <f t="shared" si="376"/>
        <v>0</v>
      </c>
      <c r="Q828" s="185">
        <f t="shared" si="376"/>
        <v>0</v>
      </c>
      <c r="R828" s="185">
        <f t="shared" si="376"/>
        <v>0</v>
      </c>
      <c r="S828" s="185">
        <f t="shared" si="376"/>
        <v>0</v>
      </c>
      <c r="T828" s="185">
        <f t="shared" si="376"/>
        <v>0</v>
      </c>
      <c r="U828" s="185">
        <f t="shared" si="376"/>
        <v>0</v>
      </c>
      <c r="V828" s="198">
        <f t="shared" si="376"/>
        <v>0</v>
      </c>
      <c r="W828" s="54">
        <f>G828-SUM(H828:V828)</f>
        <v>0</v>
      </c>
      <c r="X828" s="80"/>
    </row>
    <row r="829" spans="1:24" s="137" customFormat="1" ht="12.75" customHeight="1" x14ac:dyDescent="0.2">
      <c r="A829" s="361"/>
      <c r="B829" s="252"/>
      <c r="C829" s="253"/>
      <c r="D829" s="253"/>
      <c r="E829" s="253"/>
      <c r="F829" s="474" t="s">
        <v>375</v>
      </c>
      <c r="G829" s="193">
        <f>G300</f>
        <v>0</v>
      </c>
      <c r="H829" s="194">
        <f t="shared" ref="H829:V829" si="377">H300*VLOOKUP($F829,DCT,2,FALSE)</f>
        <v>0</v>
      </c>
      <c r="I829" s="183">
        <f t="shared" si="377"/>
        <v>0</v>
      </c>
      <c r="J829" s="183">
        <f t="shared" si="377"/>
        <v>0</v>
      </c>
      <c r="K829" s="200">
        <f t="shared" si="377"/>
        <v>0</v>
      </c>
      <c r="L829" s="184">
        <f t="shared" si="377"/>
        <v>0</v>
      </c>
      <c r="M829" s="195">
        <f t="shared" si="377"/>
        <v>0</v>
      </c>
      <c r="N829" s="185">
        <f t="shared" si="377"/>
        <v>0</v>
      </c>
      <c r="O829" s="185">
        <f t="shared" si="377"/>
        <v>0</v>
      </c>
      <c r="P829" s="185">
        <f t="shared" si="377"/>
        <v>0</v>
      </c>
      <c r="Q829" s="185">
        <f t="shared" si="377"/>
        <v>0</v>
      </c>
      <c r="R829" s="185">
        <f t="shared" si="377"/>
        <v>0</v>
      </c>
      <c r="S829" s="185">
        <f t="shared" si="377"/>
        <v>0</v>
      </c>
      <c r="T829" s="185">
        <f t="shared" si="377"/>
        <v>0</v>
      </c>
      <c r="U829" s="185">
        <f t="shared" si="377"/>
        <v>0</v>
      </c>
      <c r="V829" s="198">
        <f t="shared" si="377"/>
        <v>0</v>
      </c>
      <c r="W829" s="54">
        <f>G829-SUM(H829:V829)</f>
        <v>0</v>
      </c>
      <c r="X829" s="80"/>
    </row>
    <row r="830" spans="1:24" s="137" customFormat="1" ht="12.75" customHeight="1" x14ac:dyDescent="0.2">
      <c r="A830" s="361"/>
      <c r="B830" s="252"/>
      <c r="C830" s="253"/>
      <c r="D830" s="33" t="s">
        <v>376</v>
      </c>
      <c r="E830" s="253"/>
      <c r="F830" s="253"/>
      <c r="G830" s="77">
        <f>SUBTOTAL(9,G831)</f>
        <v>0</v>
      </c>
      <c r="H830" s="43">
        <f>SUBTOTAL(9,H831)</f>
        <v>0</v>
      </c>
      <c r="I830" s="74">
        <f t="shared" ref="I830:V830" si="378">SUBTOTAL(9,I831)</f>
        <v>0</v>
      </c>
      <c r="J830" s="74">
        <f t="shared" si="378"/>
        <v>0</v>
      </c>
      <c r="K830" s="75">
        <f t="shared" si="378"/>
        <v>0</v>
      </c>
      <c r="L830" s="43">
        <f t="shared" si="378"/>
        <v>0</v>
      </c>
      <c r="M830" s="43">
        <f t="shared" si="378"/>
        <v>0</v>
      </c>
      <c r="N830" s="43">
        <f t="shared" si="378"/>
        <v>0</v>
      </c>
      <c r="O830" s="43">
        <f t="shared" si="378"/>
        <v>0</v>
      </c>
      <c r="P830" s="43">
        <f t="shared" si="378"/>
        <v>0</v>
      </c>
      <c r="Q830" s="43">
        <f t="shared" si="378"/>
        <v>0</v>
      </c>
      <c r="R830" s="43">
        <f t="shared" si="378"/>
        <v>0</v>
      </c>
      <c r="S830" s="43">
        <f t="shared" si="378"/>
        <v>0</v>
      </c>
      <c r="T830" s="43">
        <f t="shared" si="378"/>
        <v>0</v>
      </c>
      <c r="U830" s="43">
        <f t="shared" si="378"/>
        <v>0</v>
      </c>
      <c r="V830" s="43">
        <f t="shared" si="378"/>
        <v>0</v>
      </c>
      <c r="W830" s="54">
        <f>SUBTOTAL(9,W831)</f>
        <v>0</v>
      </c>
    </row>
    <row r="831" spans="1:24" s="137" customFormat="1" ht="12.75" customHeight="1" x14ac:dyDescent="0.2">
      <c r="A831" s="361"/>
      <c r="B831" s="252"/>
      <c r="C831" s="253"/>
      <c r="D831" s="253"/>
      <c r="E831" s="253"/>
      <c r="F831" s="474" t="s">
        <v>377</v>
      </c>
      <c r="G831" s="193">
        <f>G302</f>
        <v>0</v>
      </c>
      <c r="H831" s="194">
        <f t="shared" ref="H831:V831" si="379">H302*VLOOKUP($F831,DCT,2,FALSE)</f>
        <v>0</v>
      </c>
      <c r="I831" s="183">
        <f t="shared" si="379"/>
        <v>0</v>
      </c>
      <c r="J831" s="183">
        <f t="shared" si="379"/>
        <v>0</v>
      </c>
      <c r="K831" s="200">
        <f t="shared" si="379"/>
        <v>0</v>
      </c>
      <c r="L831" s="184">
        <f t="shared" si="379"/>
        <v>0</v>
      </c>
      <c r="M831" s="195">
        <f t="shared" si="379"/>
        <v>0</v>
      </c>
      <c r="N831" s="185">
        <f t="shared" si="379"/>
        <v>0</v>
      </c>
      <c r="O831" s="185">
        <f t="shared" si="379"/>
        <v>0</v>
      </c>
      <c r="P831" s="185">
        <f t="shared" si="379"/>
        <v>0</v>
      </c>
      <c r="Q831" s="185">
        <f t="shared" si="379"/>
        <v>0</v>
      </c>
      <c r="R831" s="185">
        <f t="shared" si="379"/>
        <v>0</v>
      </c>
      <c r="S831" s="185">
        <f t="shared" si="379"/>
        <v>0</v>
      </c>
      <c r="T831" s="185">
        <f t="shared" si="379"/>
        <v>0</v>
      </c>
      <c r="U831" s="185">
        <f t="shared" si="379"/>
        <v>0</v>
      </c>
      <c r="V831" s="198">
        <f t="shared" si="379"/>
        <v>0</v>
      </c>
      <c r="W831" s="54">
        <f>G831-SUM(H831:V831)</f>
        <v>0</v>
      </c>
      <c r="X831" s="80"/>
    </row>
    <row r="832" spans="1:24" s="80" customFormat="1" outlineLevel="1" x14ac:dyDescent="0.2">
      <c r="A832" s="361"/>
      <c r="B832" s="35"/>
      <c r="C832" s="34"/>
      <c r="D832" s="33"/>
      <c r="E832" s="72"/>
      <c r="F832" s="34"/>
      <c r="G832" s="476"/>
      <c r="H832" s="78"/>
      <c r="I832" s="74"/>
      <c r="J832" s="74"/>
      <c r="K832" s="75"/>
      <c r="L832" s="43"/>
      <c r="M832" s="43"/>
      <c r="N832" s="43"/>
      <c r="O832" s="43"/>
      <c r="P832" s="43"/>
      <c r="Q832" s="43"/>
      <c r="R832" s="43"/>
      <c r="S832" s="43"/>
      <c r="T832" s="43"/>
      <c r="U832" s="43"/>
      <c r="V832" s="43"/>
      <c r="W832" s="42"/>
    </row>
    <row r="833" spans="1:16375" s="80" customFormat="1" outlineLevel="1" x14ac:dyDescent="0.2">
      <c r="A833" s="361"/>
      <c r="B833" s="35"/>
      <c r="C833" s="33" t="s">
        <v>396</v>
      </c>
      <c r="D833" s="33"/>
      <c r="E833" s="72"/>
      <c r="F833" s="34"/>
      <c r="G833" s="476"/>
      <c r="H833" s="78"/>
      <c r="I833" s="74"/>
      <c r="J833" s="74"/>
      <c r="K833" s="75"/>
      <c r="L833" s="43"/>
      <c r="M833" s="43"/>
      <c r="N833" s="43"/>
      <c r="O833" s="43"/>
      <c r="P833" s="43"/>
      <c r="Q833" s="43"/>
      <c r="R833" s="43"/>
      <c r="S833" s="43"/>
      <c r="T833" s="43"/>
      <c r="U833" s="43"/>
      <c r="V833" s="43"/>
      <c r="W833" s="42"/>
    </row>
    <row r="834" spans="1:16375" s="80" customFormat="1" outlineLevel="1" x14ac:dyDescent="0.2">
      <c r="A834" s="361"/>
      <c r="B834" s="35"/>
      <c r="C834" s="34"/>
      <c r="D834" s="33"/>
      <c r="E834" s="72"/>
      <c r="F834" s="474" t="s">
        <v>390</v>
      </c>
      <c r="G834" s="477">
        <f t="shared" ref="G834" si="380">G305</f>
        <v>0</v>
      </c>
      <c r="H834" s="478">
        <f t="shared" ref="H834:V834" si="381">H305*VLOOKUP($F834,DCT,2,FALSE)</f>
        <v>0</v>
      </c>
      <c r="I834" s="479">
        <f t="shared" si="381"/>
        <v>0</v>
      </c>
      <c r="J834" s="479">
        <f t="shared" si="381"/>
        <v>0</v>
      </c>
      <c r="K834" s="480">
        <f t="shared" si="381"/>
        <v>0</v>
      </c>
      <c r="L834" s="481">
        <f t="shared" si="381"/>
        <v>0</v>
      </c>
      <c r="M834" s="482">
        <f t="shared" si="381"/>
        <v>0</v>
      </c>
      <c r="N834" s="479">
        <f t="shared" si="381"/>
        <v>0</v>
      </c>
      <c r="O834" s="479">
        <f t="shared" si="381"/>
        <v>0</v>
      </c>
      <c r="P834" s="479">
        <f t="shared" si="381"/>
        <v>0</v>
      </c>
      <c r="Q834" s="479">
        <f t="shared" si="381"/>
        <v>0</v>
      </c>
      <c r="R834" s="479">
        <f t="shared" si="381"/>
        <v>0</v>
      </c>
      <c r="S834" s="479">
        <f t="shared" si="381"/>
        <v>0</v>
      </c>
      <c r="T834" s="479">
        <f t="shared" si="381"/>
        <v>0</v>
      </c>
      <c r="U834" s="479">
        <f t="shared" si="381"/>
        <v>0</v>
      </c>
      <c r="V834" s="483">
        <f t="shared" si="381"/>
        <v>0</v>
      </c>
      <c r="W834" s="477">
        <f t="shared" ref="W834:W836" si="382">G834-SUM(H834:V834)</f>
        <v>0</v>
      </c>
    </row>
    <row r="835" spans="1:16375" s="80" customFormat="1" outlineLevel="1" x14ac:dyDescent="0.2">
      <c r="A835" s="361"/>
      <c r="B835" s="35"/>
      <c r="C835" s="34"/>
      <c r="D835" s="33"/>
      <c r="E835" s="72"/>
      <c r="F835" s="474" t="s">
        <v>391</v>
      </c>
      <c r="G835" s="477">
        <f t="shared" ref="G835" si="383">G306</f>
        <v>0</v>
      </c>
      <c r="H835" s="478">
        <f t="shared" ref="H835:V835" si="384">H306*VLOOKUP($F835,DCT,2,FALSE)</f>
        <v>0</v>
      </c>
      <c r="I835" s="479">
        <f t="shared" si="384"/>
        <v>0</v>
      </c>
      <c r="J835" s="479">
        <f t="shared" si="384"/>
        <v>0</v>
      </c>
      <c r="K835" s="480">
        <f t="shared" si="384"/>
        <v>0</v>
      </c>
      <c r="L835" s="481">
        <f t="shared" si="384"/>
        <v>0</v>
      </c>
      <c r="M835" s="482">
        <f t="shared" si="384"/>
        <v>0</v>
      </c>
      <c r="N835" s="479">
        <f t="shared" si="384"/>
        <v>0</v>
      </c>
      <c r="O835" s="479">
        <f t="shared" si="384"/>
        <v>0</v>
      </c>
      <c r="P835" s="479">
        <f t="shared" si="384"/>
        <v>0</v>
      </c>
      <c r="Q835" s="479">
        <f t="shared" si="384"/>
        <v>0</v>
      </c>
      <c r="R835" s="479">
        <f t="shared" si="384"/>
        <v>0</v>
      </c>
      <c r="S835" s="479">
        <f t="shared" si="384"/>
        <v>0</v>
      </c>
      <c r="T835" s="479">
        <f t="shared" si="384"/>
        <v>0</v>
      </c>
      <c r="U835" s="479">
        <f t="shared" si="384"/>
        <v>0</v>
      </c>
      <c r="V835" s="483">
        <f t="shared" si="384"/>
        <v>0</v>
      </c>
      <c r="W835" s="477">
        <f t="shared" si="382"/>
        <v>0</v>
      </c>
    </row>
    <row r="836" spans="1:16375" s="80" customFormat="1" outlineLevel="1" x14ac:dyDescent="0.2">
      <c r="A836" s="361"/>
      <c r="B836" s="35"/>
      <c r="C836" s="34"/>
      <c r="D836" s="33"/>
      <c r="E836" s="72"/>
      <c r="F836" s="474" t="s">
        <v>392</v>
      </c>
      <c r="G836" s="477">
        <f t="shared" ref="G836" si="385">G307</f>
        <v>0</v>
      </c>
      <c r="H836" s="478">
        <f t="shared" ref="H836:V836" si="386">H307*VLOOKUP($F836,DCT,2,FALSE)</f>
        <v>0</v>
      </c>
      <c r="I836" s="479">
        <f t="shared" si="386"/>
        <v>0</v>
      </c>
      <c r="J836" s="479">
        <f t="shared" si="386"/>
        <v>0</v>
      </c>
      <c r="K836" s="480">
        <f t="shared" si="386"/>
        <v>0</v>
      </c>
      <c r="L836" s="481">
        <f t="shared" si="386"/>
        <v>0</v>
      </c>
      <c r="M836" s="482">
        <f t="shared" si="386"/>
        <v>0</v>
      </c>
      <c r="N836" s="479">
        <f t="shared" si="386"/>
        <v>0</v>
      </c>
      <c r="O836" s="479">
        <f t="shared" si="386"/>
        <v>0</v>
      </c>
      <c r="P836" s="479">
        <f t="shared" si="386"/>
        <v>0</v>
      </c>
      <c r="Q836" s="479">
        <f t="shared" si="386"/>
        <v>0</v>
      </c>
      <c r="R836" s="479">
        <f t="shared" si="386"/>
        <v>0</v>
      </c>
      <c r="S836" s="479">
        <f t="shared" si="386"/>
        <v>0</v>
      </c>
      <c r="T836" s="479">
        <f t="shared" si="386"/>
        <v>0</v>
      </c>
      <c r="U836" s="479">
        <f t="shared" si="386"/>
        <v>0</v>
      </c>
      <c r="V836" s="483">
        <f t="shared" si="386"/>
        <v>0</v>
      </c>
      <c r="W836" s="477">
        <f t="shared" si="382"/>
        <v>0</v>
      </c>
    </row>
    <row r="837" spans="1:16375" ht="12.75" customHeight="1" x14ac:dyDescent="0.2">
      <c r="A837" s="361"/>
      <c r="B837" s="252"/>
      <c r="C837" s="253"/>
      <c r="D837" s="253"/>
      <c r="E837" s="253"/>
      <c r="F837" s="253"/>
      <c r="G837" s="193"/>
      <c r="H837" s="43"/>
      <c r="I837" s="43"/>
      <c r="J837" s="43"/>
      <c r="K837" s="448"/>
      <c r="L837" s="43"/>
      <c r="M837" s="45"/>
      <c r="N837" s="43"/>
      <c r="O837" s="43"/>
      <c r="P837" s="43"/>
      <c r="Q837" s="43"/>
      <c r="R837" s="43"/>
      <c r="S837" s="43"/>
      <c r="T837" s="43"/>
      <c r="U837" s="43"/>
      <c r="V837" s="463"/>
      <c r="W837" s="42"/>
      <c r="X837" s="137"/>
      <c r="Y837" s="137"/>
      <c r="Z837" s="137"/>
      <c r="AA837" s="137"/>
      <c r="AB837" s="137"/>
      <c r="AC837" s="137"/>
      <c r="AD837" s="137"/>
      <c r="AE837" s="137"/>
      <c r="AF837" s="137"/>
      <c r="AG837" s="137"/>
      <c r="AH837" s="137"/>
      <c r="AI837" s="137"/>
      <c r="AJ837" s="137"/>
      <c r="AK837" s="137"/>
      <c r="AL837" s="137"/>
      <c r="AM837" s="137"/>
      <c r="AN837" s="137"/>
      <c r="AO837" s="137"/>
      <c r="AP837" s="137"/>
      <c r="AQ837" s="137"/>
      <c r="AR837" s="137"/>
      <c r="AS837" s="137"/>
      <c r="AT837" s="137"/>
      <c r="AU837" s="137"/>
      <c r="AV837" s="137"/>
      <c r="AW837" s="137"/>
      <c r="AX837" s="137"/>
      <c r="AY837" s="137"/>
      <c r="AZ837" s="137"/>
      <c r="BA837" s="137"/>
      <c r="BB837" s="137"/>
      <c r="BC837" s="137"/>
      <c r="BD837" s="137"/>
      <c r="BE837" s="137"/>
      <c r="BF837" s="137"/>
      <c r="BG837" s="137"/>
      <c r="BH837" s="137"/>
      <c r="BI837" s="137"/>
      <c r="BJ837" s="137"/>
      <c r="BK837" s="137"/>
      <c r="BL837" s="137"/>
      <c r="BM837" s="137"/>
      <c r="BN837" s="137"/>
      <c r="BO837" s="137"/>
      <c r="BP837" s="137"/>
      <c r="BQ837" s="137"/>
      <c r="BR837" s="137"/>
      <c r="BS837" s="137"/>
      <c r="BT837" s="137"/>
      <c r="BU837" s="137"/>
      <c r="BV837" s="137"/>
      <c r="BW837" s="137"/>
      <c r="BX837" s="137"/>
      <c r="BY837" s="137"/>
      <c r="BZ837" s="137"/>
      <c r="CA837" s="137"/>
      <c r="CB837" s="137"/>
      <c r="CC837" s="137"/>
      <c r="CD837" s="137"/>
      <c r="CE837" s="137"/>
      <c r="CF837" s="137"/>
      <c r="CG837" s="137"/>
      <c r="CH837" s="137"/>
      <c r="CI837" s="137"/>
      <c r="CJ837" s="137"/>
      <c r="CK837" s="137"/>
      <c r="CL837" s="137"/>
      <c r="CM837" s="137"/>
      <c r="CN837" s="137"/>
      <c r="CO837" s="137"/>
      <c r="CP837" s="137"/>
      <c r="CQ837" s="137"/>
      <c r="CR837" s="137"/>
      <c r="CS837" s="137"/>
      <c r="CT837" s="137"/>
      <c r="CU837" s="137"/>
      <c r="CV837" s="137"/>
      <c r="CW837" s="137"/>
      <c r="CX837" s="137"/>
      <c r="CY837" s="137"/>
      <c r="CZ837" s="137"/>
      <c r="DA837" s="137"/>
      <c r="DB837" s="137"/>
      <c r="DC837" s="137"/>
      <c r="DD837" s="137"/>
      <c r="DE837" s="137"/>
      <c r="DF837" s="137"/>
      <c r="DG837" s="137"/>
      <c r="DH837" s="137"/>
      <c r="DI837" s="137"/>
      <c r="DJ837" s="137"/>
      <c r="DK837" s="137"/>
      <c r="DL837" s="137"/>
      <c r="DM837" s="137"/>
      <c r="DN837" s="137"/>
      <c r="DO837" s="137"/>
      <c r="DP837" s="137"/>
      <c r="DQ837" s="137"/>
      <c r="DR837" s="137"/>
      <c r="DS837" s="137"/>
      <c r="DT837" s="137"/>
      <c r="DU837" s="137"/>
      <c r="DV837" s="137"/>
      <c r="DW837" s="137"/>
      <c r="DX837" s="137"/>
      <c r="DY837" s="137"/>
      <c r="DZ837" s="137"/>
      <c r="EA837" s="137"/>
      <c r="EB837" s="137"/>
      <c r="EC837" s="137"/>
      <c r="ED837" s="137"/>
      <c r="EE837" s="137"/>
      <c r="EF837" s="137"/>
      <c r="EG837" s="137"/>
      <c r="EH837" s="137"/>
      <c r="EI837" s="137"/>
      <c r="EJ837" s="137"/>
      <c r="EK837" s="137"/>
      <c r="EL837" s="137"/>
      <c r="EM837" s="137"/>
      <c r="EN837" s="137"/>
      <c r="EO837" s="137"/>
      <c r="EP837" s="137"/>
      <c r="EQ837" s="137"/>
      <c r="ER837" s="137"/>
      <c r="ES837" s="137"/>
      <c r="ET837" s="137"/>
      <c r="EU837" s="137"/>
      <c r="EV837" s="137"/>
      <c r="EW837" s="137"/>
      <c r="EX837" s="137"/>
      <c r="EY837" s="137"/>
      <c r="EZ837" s="137"/>
      <c r="FA837" s="137"/>
      <c r="FB837" s="137"/>
      <c r="FC837" s="137"/>
      <c r="FD837" s="137"/>
      <c r="FE837" s="137"/>
      <c r="FF837" s="137"/>
      <c r="FG837" s="137"/>
      <c r="FH837" s="137"/>
      <c r="FI837" s="137"/>
      <c r="FJ837" s="137"/>
      <c r="FK837" s="137"/>
      <c r="FL837" s="137"/>
      <c r="FM837" s="137"/>
      <c r="FN837" s="137"/>
      <c r="FO837" s="137"/>
      <c r="FP837" s="137"/>
      <c r="FQ837" s="137"/>
      <c r="FR837" s="137"/>
      <c r="FS837" s="137"/>
      <c r="FT837" s="137"/>
      <c r="FU837" s="137"/>
      <c r="FV837" s="137"/>
      <c r="FW837" s="137"/>
      <c r="FX837" s="137"/>
      <c r="FY837" s="137"/>
      <c r="FZ837" s="137"/>
      <c r="GA837" s="137"/>
      <c r="GB837" s="137"/>
      <c r="GC837" s="137"/>
      <c r="GD837" s="137"/>
      <c r="GE837" s="137"/>
      <c r="GF837" s="137"/>
      <c r="GG837" s="137"/>
      <c r="GH837" s="137"/>
      <c r="GI837" s="137"/>
      <c r="GJ837" s="137"/>
      <c r="GK837" s="137"/>
      <c r="GL837" s="137"/>
      <c r="GM837" s="137"/>
      <c r="GN837" s="137"/>
      <c r="GO837" s="137"/>
      <c r="GP837" s="137"/>
      <c r="GQ837" s="137"/>
      <c r="GR837" s="137"/>
      <c r="GS837" s="137"/>
      <c r="GT837" s="137"/>
      <c r="GU837" s="137"/>
      <c r="GV837" s="137"/>
      <c r="GW837" s="137"/>
      <c r="GX837" s="137"/>
      <c r="GY837" s="137"/>
      <c r="GZ837" s="137"/>
      <c r="HA837" s="137"/>
      <c r="HB837" s="137"/>
      <c r="HC837" s="137"/>
      <c r="HD837" s="137"/>
      <c r="HE837" s="137"/>
      <c r="HF837" s="137"/>
      <c r="HG837" s="137"/>
      <c r="HH837" s="137"/>
      <c r="HI837" s="137"/>
      <c r="HJ837" s="137"/>
      <c r="HK837" s="137"/>
      <c r="HL837" s="137"/>
      <c r="HM837" s="137"/>
      <c r="HN837" s="137"/>
      <c r="HO837" s="137"/>
      <c r="HP837" s="137"/>
      <c r="HQ837" s="137"/>
      <c r="HR837" s="137"/>
      <c r="HS837" s="137"/>
      <c r="HT837" s="137"/>
      <c r="HU837" s="137"/>
      <c r="HV837" s="137"/>
      <c r="HW837" s="137"/>
      <c r="HX837" s="137"/>
      <c r="HY837" s="137"/>
      <c r="HZ837" s="137"/>
      <c r="IA837" s="137"/>
      <c r="IB837" s="137"/>
      <c r="IC837" s="137"/>
      <c r="ID837" s="137"/>
      <c r="IE837" s="137"/>
      <c r="IF837" s="137"/>
      <c r="IG837" s="137"/>
      <c r="IH837" s="137"/>
      <c r="II837" s="137"/>
      <c r="IJ837" s="137"/>
      <c r="IK837" s="137"/>
      <c r="IL837" s="137"/>
      <c r="IM837" s="137"/>
      <c r="IN837" s="137"/>
      <c r="IO837" s="137"/>
      <c r="IP837" s="137"/>
      <c r="IQ837" s="137"/>
      <c r="IR837" s="137"/>
      <c r="IS837" s="137"/>
      <c r="IT837" s="137"/>
      <c r="IU837" s="137"/>
      <c r="IV837" s="137"/>
      <c r="IW837" s="137"/>
      <c r="IX837" s="137"/>
      <c r="IY837" s="137"/>
      <c r="IZ837" s="137"/>
      <c r="JA837" s="137"/>
      <c r="JB837" s="137"/>
      <c r="JC837" s="137"/>
      <c r="JD837" s="137"/>
      <c r="JE837" s="137"/>
      <c r="JF837" s="137"/>
      <c r="JG837" s="137"/>
      <c r="JH837" s="137"/>
      <c r="JI837" s="137"/>
      <c r="JJ837" s="137"/>
      <c r="JK837" s="137"/>
      <c r="JL837" s="137"/>
      <c r="JM837" s="137"/>
      <c r="JN837" s="137"/>
      <c r="JO837" s="137"/>
      <c r="JP837" s="137"/>
      <c r="JQ837" s="137"/>
      <c r="JR837" s="137"/>
      <c r="JS837" s="137"/>
      <c r="JT837" s="137"/>
      <c r="JU837" s="137"/>
      <c r="JV837" s="137"/>
      <c r="JW837" s="137"/>
      <c r="JX837" s="137"/>
      <c r="JY837" s="137"/>
      <c r="JZ837" s="137"/>
      <c r="KA837" s="137"/>
      <c r="KB837" s="137"/>
      <c r="KC837" s="137"/>
      <c r="KD837" s="137"/>
      <c r="KE837" s="137"/>
      <c r="KF837" s="137"/>
      <c r="KG837" s="137"/>
      <c r="KH837" s="137"/>
      <c r="KI837" s="137"/>
      <c r="KJ837" s="137"/>
      <c r="KK837" s="137"/>
      <c r="KL837" s="137"/>
      <c r="KM837" s="137"/>
      <c r="KN837" s="137"/>
      <c r="KO837" s="137"/>
      <c r="KP837" s="137"/>
      <c r="KQ837" s="137"/>
      <c r="KR837" s="137"/>
      <c r="KS837" s="137"/>
      <c r="KT837" s="137"/>
      <c r="KU837" s="137"/>
      <c r="KV837" s="137"/>
      <c r="KW837" s="137"/>
      <c r="KX837" s="137"/>
      <c r="KY837" s="137"/>
      <c r="KZ837" s="137"/>
      <c r="LA837" s="137"/>
      <c r="LB837" s="137"/>
      <c r="LC837" s="137"/>
      <c r="LD837" s="137"/>
      <c r="LE837" s="137"/>
      <c r="LF837" s="137"/>
      <c r="LG837" s="137"/>
      <c r="LH837" s="137"/>
      <c r="LI837" s="137"/>
      <c r="LJ837" s="137"/>
      <c r="LK837" s="137"/>
      <c r="LL837" s="137"/>
      <c r="LM837" s="137"/>
      <c r="LN837" s="137"/>
      <c r="LO837" s="137"/>
      <c r="LP837" s="137"/>
      <c r="LQ837" s="137"/>
      <c r="LR837" s="137"/>
      <c r="LS837" s="137"/>
      <c r="LT837" s="137"/>
      <c r="LU837" s="137"/>
      <c r="LV837" s="137"/>
      <c r="LW837" s="137"/>
      <c r="LX837" s="137"/>
      <c r="LY837" s="137"/>
      <c r="LZ837" s="137"/>
      <c r="MA837" s="137"/>
      <c r="MB837" s="137"/>
      <c r="MC837" s="137"/>
      <c r="MD837" s="137"/>
      <c r="ME837" s="137"/>
      <c r="MF837" s="137"/>
      <c r="MG837" s="137"/>
      <c r="MH837" s="137"/>
      <c r="MI837" s="137"/>
      <c r="MJ837" s="137"/>
      <c r="MK837" s="137"/>
      <c r="ML837" s="137"/>
      <c r="MM837" s="137"/>
      <c r="MN837" s="137"/>
      <c r="MO837" s="137"/>
      <c r="MP837" s="137"/>
      <c r="MQ837" s="137"/>
      <c r="MR837" s="137"/>
      <c r="MS837" s="137"/>
      <c r="MT837" s="137"/>
      <c r="MU837" s="137"/>
      <c r="MV837" s="137"/>
      <c r="MW837" s="137"/>
      <c r="MX837" s="137"/>
      <c r="MY837" s="137"/>
      <c r="MZ837" s="137"/>
      <c r="NA837" s="137"/>
      <c r="NB837" s="137"/>
      <c r="NC837" s="137"/>
      <c r="ND837" s="137"/>
      <c r="NE837" s="137"/>
      <c r="NF837" s="137"/>
      <c r="NG837" s="137"/>
      <c r="NH837" s="137"/>
      <c r="NI837" s="137"/>
      <c r="NJ837" s="137"/>
      <c r="NK837" s="137"/>
      <c r="NL837" s="137"/>
      <c r="NM837" s="137"/>
      <c r="NN837" s="137"/>
      <c r="NO837" s="137"/>
      <c r="NP837" s="137"/>
      <c r="NQ837" s="137"/>
      <c r="NR837" s="137"/>
      <c r="NS837" s="137"/>
      <c r="NT837" s="137"/>
      <c r="NU837" s="137"/>
      <c r="NV837" s="137"/>
      <c r="NW837" s="137"/>
      <c r="NX837" s="137"/>
      <c r="NY837" s="137"/>
      <c r="NZ837" s="137"/>
      <c r="OA837" s="137"/>
      <c r="OB837" s="137"/>
      <c r="OC837" s="137"/>
      <c r="OD837" s="137"/>
      <c r="OE837" s="137"/>
      <c r="OF837" s="137"/>
      <c r="OG837" s="137"/>
      <c r="OH837" s="137"/>
      <c r="OI837" s="137"/>
      <c r="OJ837" s="137"/>
      <c r="OK837" s="137"/>
      <c r="OL837" s="137"/>
      <c r="OM837" s="137"/>
      <c r="ON837" s="137"/>
      <c r="OO837" s="137"/>
      <c r="OP837" s="137"/>
      <c r="OQ837" s="137"/>
      <c r="OR837" s="137"/>
      <c r="OS837" s="137"/>
      <c r="OT837" s="137"/>
      <c r="OU837" s="137"/>
      <c r="OV837" s="137"/>
      <c r="OW837" s="137"/>
      <c r="OX837" s="137"/>
      <c r="OY837" s="137"/>
      <c r="OZ837" s="137"/>
      <c r="PA837" s="137"/>
      <c r="PB837" s="137"/>
      <c r="PC837" s="137"/>
      <c r="PD837" s="137"/>
      <c r="PE837" s="137"/>
      <c r="PF837" s="137"/>
      <c r="PG837" s="137"/>
      <c r="PH837" s="137"/>
      <c r="PI837" s="137"/>
      <c r="PJ837" s="137"/>
      <c r="PK837" s="137"/>
      <c r="PL837" s="137"/>
      <c r="PM837" s="137"/>
      <c r="PN837" s="137"/>
      <c r="PO837" s="137"/>
      <c r="PP837" s="137"/>
      <c r="PQ837" s="137"/>
      <c r="PR837" s="137"/>
      <c r="PS837" s="137"/>
      <c r="PT837" s="137"/>
      <c r="PU837" s="137"/>
      <c r="PV837" s="137"/>
      <c r="PW837" s="137"/>
      <c r="PX837" s="137"/>
      <c r="PY837" s="137"/>
      <c r="PZ837" s="137"/>
      <c r="QA837" s="137"/>
      <c r="QB837" s="137"/>
      <c r="QC837" s="137"/>
      <c r="QD837" s="137"/>
      <c r="QE837" s="137"/>
      <c r="QF837" s="137"/>
      <c r="QG837" s="137"/>
      <c r="QH837" s="137"/>
      <c r="QI837" s="137"/>
      <c r="QJ837" s="137"/>
      <c r="QK837" s="137"/>
      <c r="QL837" s="137"/>
      <c r="QM837" s="137"/>
      <c r="QN837" s="137"/>
      <c r="QO837" s="137"/>
      <c r="QP837" s="137"/>
      <c r="QQ837" s="137"/>
      <c r="QR837" s="137"/>
      <c r="QS837" s="137"/>
      <c r="QT837" s="137"/>
      <c r="QU837" s="137"/>
      <c r="QV837" s="137"/>
      <c r="QW837" s="137"/>
      <c r="QX837" s="137"/>
      <c r="QY837" s="137"/>
      <c r="QZ837" s="137"/>
      <c r="RA837" s="137"/>
      <c r="RB837" s="137"/>
      <c r="RC837" s="137"/>
      <c r="RD837" s="137"/>
      <c r="RE837" s="137"/>
      <c r="RF837" s="137"/>
      <c r="RG837" s="137"/>
      <c r="RH837" s="137"/>
      <c r="RI837" s="137"/>
      <c r="RJ837" s="137"/>
      <c r="RK837" s="137"/>
      <c r="RL837" s="137"/>
      <c r="RM837" s="137"/>
      <c r="RN837" s="137"/>
      <c r="RO837" s="137"/>
      <c r="RP837" s="137"/>
      <c r="RQ837" s="137"/>
      <c r="RR837" s="137"/>
      <c r="RS837" s="137"/>
      <c r="RT837" s="137"/>
      <c r="RU837" s="137"/>
      <c r="RV837" s="137"/>
      <c r="RW837" s="137"/>
      <c r="RX837" s="137"/>
      <c r="RY837" s="137"/>
      <c r="RZ837" s="137"/>
      <c r="SA837" s="137"/>
      <c r="SB837" s="137"/>
      <c r="SC837" s="137"/>
      <c r="SD837" s="137"/>
      <c r="SE837" s="137"/>
      <c r="SF837" s="137"/>
      <c r="SG837" s="137"/>
      <c r="SH837" s="137"/>
      <c r="SI837" s="137"/>
      <c r="SJ837" s="137"/>
      <c r="SK837" s="137"/>
      <c r="SL837" s="137"/>
      <c r="SM837" s="137"/>
      <c r="SN837" s="137"/>
      <c r="SO837" s="137"/>
      <c r="SP837" s="137"/>
      <c r="SQ837" s="137"/>
      <c r="SR837" s="137"/>
      <c r="SS837" s="137"/>
      <c r="ST837" s="137"/>
      <c r="SU837" s="137"/>
      <c r="SV837" s="137"/>
      <c r="SW837" s="137"/>
      <c r="SX837" s="137"/>
      <c r="SY837" s="137"/>
      <c r="SZ837" s="137"/>
      <c r="TA837" s="137"/>
      <c r="TB837" s="137"/>
      <c r="TC837" s="137"/>
      <c r="TD837" s="137"/>
      <c r="TE837" s="137"/>
      <c r="TF837" s="137"/>
      <c r="TG837" s="137"/>
      <c r="TH837" s="137"/>
      <c r="TI837" s="137"/>
      <c r="TJ837" s="137"/>
      <c r="TK837" s="137"/>
      <c r="TL837" s="137"/>
      <c r="TM837" s="137"/>
      <c r="TN837" s="137"/>
      <c r="TO837" s="137"/>
      <c r="TP837" s="137"/>
      <c r="TQ837" s="137"/>
      <c r="TR837" s="137"/>
      <c r="TS837" s="137"/>
      <c r="TT837" s="137"/>
      <c r="TU837" s="137"/>
      <c r="TV837" s="137"/>
      <c r="TW837" s="137"/>
      <c r="TX837" s="137"/>
      <c r="TY837" s="137"/>
      <c r="TZ837" s="137"/>
      <c r="UA837" s="137"/>
      <c r="UB837" s="137"/>
      <c r="UC837" s="137"/>
      <c r="UD837" s="137"/>
      <c r="UE837" s="137"/>
      <c r="UF837" s="137"/>
      <c r="UG837" s="137"/>
      <c r="UH837" s="137"/>
      <c r="UI837" s="137"/>
      <c r="UJ837" s="137"/>
      <c r="UK837" s="137"/>
      <c r="UL837" s="137"/>
      <c r="UM837" s="137"/>
      <c r="UN837" s="137"/>
      <c r="UO837" s="137"/>
      <c r="UP837" s="137"/>
      <c r="UQ837" s="137"/>
      <c r="UR837" s="137"/>
      <c r="US837" s="137"/>
      <c r="UT837" s="137"/>
      <c r="UU837" s="137"/>
      <c r="UV837" s="137"/>
      <c r="UW837" s="137"/>
      <c r="UX837" s="137"/>
      <c r="UY837" s="137"/>
      <c r="UZ837" s="137"/>
      <c r="VA837" s="137"/>
      <c r="VB837" s="137"/>
      <c r="VC837" s="137"/>
      <c r="VD837" s="137"/>
      <c r="VE837" s="137"/>
      <c r="VF837" s="137"/>
      <c r="VG837" s="137"/>
      <c r="VH837" s="137"/>
      <c r="VI837" s="137"/>
      <c r="VJ837" s="137"/>
      <c r="VK837" s="137"/>
      <c r="VL837" s="137"/>
      <c r="VM837" s="137"/>
      <c r="VN837" s="137"/>
      <c r="VO837" s="137"/>
      <c r="VP837" s="137"/>
      <c r="VQ837" s="137"/>
      <c r="VR837" s="137"/>
      <c r="VS837" s="137"/>
      <c r="VT837" s="137"/>
      <c r="VU837" s="137"/>
      <c r="VV837" s="137"/>
      <c r="VW837" s="137"/>
      <c r="VX837" s="137"/>
      <c r="VY837" s="137"/>
      <c r="VZ837" s="137"/>
      <c r="WA837" s="137"/>
      <c r="WB837" s="137"/>
      <c r="WC837" s="137"/>
      <c r="WD837" s="137"/>
      <c r="WE837" s="137"/>
      <c r="WF837" s="137"/>
      <c r="WG837" s="137"/>
      <c r="WH837" s="137"/>
      <c r="WI837" s="137"/>
      <c r="WJ837" s="137"/>
      <c r="WK837" s="137"/>
      <c r="WL837" s="137"/>
      <c r="WM837" s="137"/>
      <c r="WN837" s="137"/>
      <c r="WO837" s="137"/>
      <c r="WP837" s="137"/>
      <c r="WQ837" s="137"/>
      <c r="WR837" s="137"/>
      <c r="WS837" s="137"/>
      <c r="WT837" s="137"/>
      <c r="WU837" s="137"/>
      <c r="WV837" s="137"/>
      <c r="WW837" s="137"/>
      <c r="WX837" s="137"/>
      <c r="WY837" s="137"/>
      <c r="WZ837" s="137"/>
      <c r="XA837" s="137"/>
      <c r="XB837" s="137"/>
      <c r="XC837" s="137"/>
      <c r="XD837" s="137"/>
      <c r="XE837" s="137"/>
      <c r="XF837" s="137"/>
      <c r="XG837" s="137"/>
      <c r="XH837" s="137"/>
      <c r="XI837" s="137"/>
      <c r="XJ837" s="137"/>
      <c r="XK837" s="137"/>
      <c r="XL837" s="137"/>
      <c r="XM837" s="137"/>
      <c r="XN837" s="137"/>
      <c r="XO837" s="137"/>
      <c r="XP837" s="137"/>
      <c r="XQ837" s="137"/>
      <c r="XR837" s="137"/>
      <c r="XS837" s="137"/>
      <c r="XT837" s="137"/>
      <c r="XU837" s="137"/>
      <c r="XV837" s="137"/>
      <c r="XW837" s="137"/>
      <c r="XX837" s="137"/>
      <c r="XY837" s="137"/>
      <c r="XZ837" s="137"/>
      <c r="YA837" s="137"/>
      <c r="YB837" s="137"/>
      <c r="YC837" s="137"/>
      <c r="YD837" s="137"/>
      <c r="YE837" s="137"/>
      <c r="YF837" s="137"/>
      <c r="YG837" s="137"/>
      <c r="YH837" s="137"/>
      <c r="YI837" s="137"/>
      <c r="YJ837" s="137"/>
      <c r="YK837" s="137"/>
      <c r="YL837" s="137"/>
      <c r="YM837" s="137"/>
      <c r="YN837" s="137"/>
      <c r="YO837" s="137"/>
      <c r="YP837" s="137"/>
      <c r="YQ837" s="137"/>
      <c r="YR837" s="137"/>
      <c r="YS837" s="137"/>
      <c r="YT837" s="137"/>
      <c r="YU837" s="137"/>
      <c r="YV837" s="137"/>
      <c r="YW837" s="137"/>
      <c r="YX837" s="137"/>
      <c r="YY837" s="137"/>
      <c r="YZ837" s="137"/>
      <c r="ZA837" s="137"/>
      <c r="ZB837" s="137"/>
      <c r="ZC837" s="137"/>
      <c r="ZD837" s="137"/>
      <c r="ZE837" s="137"/>
      <c r="ZF837" s="137"/>
      <c r="ZG837" s="137"/>
      <c r="ZH837" s="137"/>
      <c r="ZI837" s="137"/>
      <c r="ZJ837" s="137"/>
      <c r="ZK837" s="137"/>
      <c r="ZL837" s="137"/>
      <c r="ZM837" s="137"/>
      <c r="ZN837" s="137"/>
      <c r="ZO837" s="137"/>
      <c r="ZP837" s="137"/>
      <c r="ZQ837" s="137"/>
      <c r="ZR837" s="137"/>
      <c r="ZS837" s="137"/>
      <c r="ZT837" s="137"/>
      <c r="ZU837" s="137"/>
      <c r="ZV837" s="137"/>
      <c r="ZW837" s="137"/>
      <c r="ZX837" s="137"/>
      <c r="ZY837" s="137"/>
      <c r="ZZ837" s="137"/>
      <c r="AAA837" s="137"/>
      <c r="AAB837" s="137"/>
      <c r="AAC837" s="137"/>
      <c r="AAD837" s="137"/>
      <c r="AAE837" s="137"/>
      <c r="AAF837" s="137"/>
      <c r="AAG837" s="137"/>
      <c r="AAH837" s="137"/>
      <c r="AAI837" s="137"/>
      <c r="AAJ837" s="137"/>
      <c r="AAK837" s="137"/>
      <c r="AAL837" s="137"/>
      <c r="AAM837" s="137"/>
      <c r="AAN837" s="137"/>
      <c r="AAO837" s="137"/>
      <c r="AAP837" s="137"/>
      <c r="AAQ837" s="137"/>
      <c r="AAR837" s="137"/>
      <c r="AAS837" s="137"/>
      <c r="AAT837" s="137"/>
      <c r="AAU837" s="137"/>
      <c r="AAV837" s="137"/>
      <c r="AAW837" s="137"/>
      <c r="AAX837" s="137"/>
      <c r="AAY837" s="137"/>
      <c r="AAZ837" s="137"/>
      <c r="ABA837" s="137"/>
      <c r="ABB837" s="137"/>
      <c r="ABC837" s="137"/>
      <c r="ABD837" s="137"/>
      <c r="ABE837" s="137"/>
      <c r="ABF837" s="137"/>
      <c r="ABG837" s="137"/>
      <c r="ABH837" s="137"/>
      <c r="ABI837" s="137"/>
      <c r="ABJ837" s="137"/>
      <c r="ABK837" s="137"/>
      <c r="ABL837" s="137"/>
      <c r="ABM837" s="137"/>
      <c r="ABN837" s="137"/>
      <c r="ABO837" s="137"/>
      <c r="ABP837" s="137"/>
      <c r="ABQ837" s="137"/>
      <c r="ABR837" s="137"/>
      <c r="ABS837" s="137"/>
      <c r="ABT837" s="137"/>
      <c r="ABU837" s="137"/>
      <c r="ABV837" s="137"/>
      <c r="ABW837" s="137"/>
      <c r="ABX837" s="137"/>
      <c r="ABY837" s="137"/>
      <c r="ABZ837" s="137"/>
      <c r="ACA837" s="137"/>
      <c r="ACB837" s="137"/>
      <c r="ACC837" s="137"/>
      <c r="ACD837" s="137"/>
      <c r="ACE837" s="137"/>
      <c r="ACF837" s="137"/>
      <c r="ACG837" s="137"/>
      <c r="ACH837" s="137"/>
      <c r="ACI837" s="137"/>
      <c r="ACJ837" s="137"/>
      <c r="ACK837" s="137"/>
      <c r="ACL837" s="137"/>
      <c r="ACM837" s="137"/>
      <c r="ACN837" s="137"/>
      <c r="ACO837" s="137"/>
      <c r="ACP837" s="137"/>
      <c r="ACQ837" s="137"/>
      <c r="ACR837" s="137"/>
      <c r="ACS837" s="137"/>
      <c r="ACT837" s="137"/>
      <c r="ACU837" s="137"/>
      <c r="ACV837" s="137"/>
      <c r="ACW837" s="137"/>
      <c r="ACX837" s="137"/>
      <c r="ACY837" s="137"/>
      <c r="ACZ837" s="137"/>
      <c r="ADA837" s="137"/>
      <c r="ADB837" s="137"/>
      <c r="ADC837" s="137"/>
      <c r="ADD837" s="137"/>
      <c r="ADE837" s="137"/>
      <c r="ADF837" s="137"/>
      <c r="ADG837" s="137"/>
      <c r="ADH837" s="137"/>
      <c r="ADI837" s="137"/>
      <c r="ADJ837" s="137"/>
      <c r="ADK837" s="137"/>
      <c r="ADL837" s="137"/>
      <c r="ADM837" s="137"/>
      <c r="ADN837" s="137"/>
      <c r="ADO837" s="137"/>
      <c r="ADP837" s="137"/>
      <c r="ADQ837" s="137"/>
      <c r="ADR837" s="137"/>
      <c r="ADS837" s="137"/>
      <c r="ADT837" s="137"/>
      <c r="ADU837" s="137"/>
      <c r="ADV837" s="137"/>
      <c r="ADW837" s="137"/>
      <c r="ADX837" s="137"/>
      <c r="ADY837" s="137"/>
      <c r="ADZ837" s="137"/>
      <c r="AEA837" s="137"/>
      <c r="AEB837" s="137"/>
      <c r="AEC837" s="137"/>
      <c r="AED837" s="137"/>
      <c r="AEE837" s="137"/>
      <c r="AEF837" s="137"/>
      <c r="AEG837" s="137"/>
      <c r="AEH837" s="137"/>
      <c r="AEI837" s="137"/>
      <c r="AEJ837" s="137"/>
      <c r="AEK837" s="137"/>
      <c r="AEL837" s="137"/>
      <c r="AEM837" s="137"/>
      <c r="AEN837" s="137"/>
      <c r="AEO837" s="137"/>
      <c r="AEP837" s="137"/>
      <c r="AEQ837" s="137"/>
      <c r="AER837" s="137"/>
      <c r="AES837" s="137"/>
      <c r="AET837" s="137"/>
      <c r="AEU837" s="137"/>
      <c r="AEV837" s="137"/>
      <c r="AEW837" s="137"/>
      <c r="AEX837" s="137"/>
      <c r="AEY837" s="137"/>
      <c r="AEZ837" s="137"/>
      <c r="AFA837" s="137"/>
      <c r="AFB837" s="137"/>
      <c r="AFC837" s="137"/>
      <c r="AFD837" s="137"/>
      <c r="AFE837" s="137"/>
      <c r="AFF837" s="137"/>
      <c r="AFG837" s="137"/>
      <c r="AFH837" s="137"/>
      <c r="AFI837" s="137"/>
      <c r="AFJ837" s="137"/>
      <c r="AFK837" s="137"/>
      <c r="AFL837" s="137"/>
      <c r="AFM837" s="137"/>
      <c r="AFN837" s="137"/>
      <c r="AFO837" s="137"/>
      <c r="AFP837" s="137"/>
      <c r="AFQ837" s="137"/>
      <c r="AFR837" s="137"/>
      <c r="AFS837" s="137"/>
      <c r="AFT837" s="137"/>
      <c r="AFU837" s="137"/>
      <c r="AFV837" s="137"/>
      <c r="AFW837" s="137"/>
      <c r="AFX837" s="137"/>
      <c r="AFY837" s="137"/>
      <c r="AFZ837" s="137"/>
      <c r="AGA837" s="137"/>
      <c r="AGB837" s="137"/>
      <c r="AGC837" s="137"/>
      <c r="AGD837" s="137"/>
      <c r="AGE837" s="137"/>
      <c r="AGF837" s="137"/>
      <c r="AGG837" s="137"/>
      <c r="AGH837" s="137"/>
      <c r="AGI837" s="137"/>
      <c r="AGJ837" s="137"/>
      <c r="AGK837" s="137"/>
      <c r="AGL837" s="137"/>
      <c r="AGM837" s="137"/>
      <c r="AGN837" s="137"/>
      <c r="AGO837" s="137"/>
      <c r="AGP837" s="137"/>
      <c r="AGQ837" s="137"/>
      <c r="AGR837" s="137"/>
      <c r="AGS837" s="137"/>
      <c r="AGT837" s="137"/>
      <c r="AGU837" s="137"/>
      <c r="AGV837" s="137"/>
      <c r="AGW837" s="137"/>
      <c r="AGX837" s="137"/>
      <c r="AGY837" s="137"/>
      <c r="AGZ837" s="137"/>
      <c r="AHA837" s="137"/>
      <c r="AHB837" s="137"/>
      <c r="AHC837" s="137"/>
      <c r="AHD837" s="137"/>
      <c r="AHE837" s="137"/>
      <c r="AHF837" s="137"/>
      <c r="AHG837" s="137"/>
      <c r="AHH837" s="137"/>
      <c r="AHI837" s="137"/>
      <c r="AHJ837" s="137"/>
      <c r="AHK837" s="137"/>
      <c r="AHL837" s="137"/>
      <c r="AHM837" s="137"/>
      <c r="AHN837" s="137"/>
      <c r="AHO837" s="137"/>
      <c r="AHP837" s="137"/>
      <c r="AHQ837" s="137"/>
      <c r="AHR837" s="137"/>
      <c r="AHS837" s="137"/>
      <c r="AHT837" s="137"/>
      <c r="AHU837" s="137"/>
      <c r="AHV837" s="137"/>
      <c r="AHW837" s="137"/>
      <c r="AHX837" s="137"/>
      <c r="AHY837" s="137"/>
      <c r="AHZ837" s="137"/>
      <c r="AIA837" s="137"/>
      <c r="AIB837" s="137"/>
      <c r="AIC837" s="137"/>
      <c r="AID837" s="137"/>
      <c r="AIE837" s="137"/>
      <c r="AIF837" s="137"/>
      <c r="AIG837" s="137"/>
      <c r="AIH837" s="137"/>
      <c r="AII837" s="137"/>
      <c r="AIJ837" s="137"/>
      <c r="AIK837" s="137"/>
      <c r="AIL837" s="137"/>
      <c r="AIM837" s="137"/>
      <c r="AIN837" s="137"/>
      <c r="AIO837" s="137"/>
      <c r="AIP837" s="137"/>
      <c r="AIQ837" s="137"/>
      <c r="AIR837" s="137"/>
      <c r="AIS837" s="137"/>
      <c r="AIT837" s="137"/>
      <c r="AIU837" s="137"/>
      <c r="AIV837" s="137"/>
      <c r="AIW837" s="137"/>
      <c r="AIX837" s="137"/>
      <c r="AIY837" s="137"/>
      <c r="AIZ837" s="137"/>
      <c r="AJA837" s="137"/>
      <c r="AJB837" s="137"/>
      <c r="AJC837" s="137"/>
      <c r="AJD837" s="137"/>
      <c r="AJE837" s="137"/>
      <c r="AJF837" s="137"/>
      <c r="AJG837" s="137"/>
      <c r="AJH837" s="137"/>
      <c r="AJI837" s="137"/>
      <c r="AJJ837" s="137"/>
      <c r="AJK837" s="137"/>
      <c r="AJL837" s="137"/>
      <c r="AJM837" s="137"/>
      <c r="AJN837" s="137"/>
      <c r="AJO837" s="137"/>
      <c r="AJP837" s="137"/>
      <c r="AJQ837" s="137"/>
      <c r="AJR837" s="137"/>
      <c r="AJS837" s="137"/>
      <c r="AJT837" s="137"/>
      <c r="AJU837" s="137"/>
      <c r="AJV837" s="137"/>
      <c r="AJW837" s="137"/>
      <c r="AJX837" s="137"/>
      <c r="AJY837" s="137"/>
      <c r="AJZ837" s="137"/>
      <c r="AKA837" s="137"/>
      <c r="AKB837" s="137"/>
      <c r="AKC837" s="137"/>
      <c r="AKD837" s="137"/>
      <c r="AKE837" s="137"/>
      <c r="AKF837" s="137"/>
      <c r="AKG837" s="137"/>
      <c r="AKH837" s="137"/>
      <c r="AKI837" s="137"/>
      <c r="AKJ837" s="137"/>
      <c r="AKK837" s="137"/>
      <c r="AKL837" s="137"/>
      <c r="AKM837" s="137"/>
      <c r="AKN837" s="137"/>
      <c r="AKO837" s="137"/>
      <c r="AKP837" s="137"/>
      <c r="AKQ837" s="137"/>
      <c r="AKR837" s="137"/>
      <c r="AKS837" s="137"/>
      <c r="AKT837" s="137"/>
      <c r="AKU837" s="137"/>
      <c r="AKV837" s="137"/>
      <c r="AKW837" s="137"/>
      <c r="AKX837" s="137"/>
      <c r="AKY837" s="137"/>
      <c r="AKZ837" s="137"/>
      <c r="ALA837" s="137"/>
      <c r="ALB837" s="137"/>
      <c r="ALC837" s="137"/>
      <c r="ALD837" s="137"/>
      <c r="ALE837" s="137"/>
      <c r="ALF837" s="137"/>
      <c r="ALG837" s="137"/>
      <c r="ALH837" s="137"/>
      <c r="ALI837" s="137"/>
      <c r="ALJ837" s="137"/>
      <c r="ALK837" s="137"/>
      <c r="ALL837" s="137"/>
      <c r="ALM837" s="137"/>
      <c r="ALN837" s="137"/>
      <c r="ALO837" s="137"/>
      <c r="ALP837" s="137"/>
      <c r="ALQ837" s="137"/>
      <c r="ALR837" s="137"/>
      <c r="ALS837" s="137"/>
      <c r="ALT837" s="137"/>
      <c r="ALU837" s="137"/>
      <c r="ALV837" s="137"/>
      <c r="ALW837" s="137"/>
      <c r="ALX837" s="137"/>
      <c r="ALY837" s="137"/>
      <c r="ALZ837" s="137"/>
      <c r="AMA837" s="137"/>
      <c r="AMB837" s="137"/>
      <c r="AMC837" s="137"/>
      <c r="AMD837" s="137"/>
      <c r="AME837" s="137"/>
      <c r="AMF837" s="137"/>
      <c r="AMG837" s="137"/>
      <c r="AMH837" s="137"/>
      <c r="AMI837" s="137"/>
      <c r="AMJ837" s="137"/>
      <c r="AMK837" s="137"/>
      <c r="AML837" s="137"/>
      <c r="AMM837" s="137"/>
      <c r="AMN837" s="137"/>
      <c r="AMO837" s="137"/>
      <c r="AMP837" s="137"/>
      <c r="AMQ837" s="137"/>
      <c r="AMR837" s="137"/>
      <c r="AMS837" s="137"/>
      <c r="AMT837" s="137"/>
      <c r="AMU837" s="137"/>
      <c r="AMV837" s="137"/>
      <c r="AMW837" s="137"/>
      <c r="AMX837" s="137"/>
      <c r="AMY837" s="137"/>
      <c r="AMZ837" s="137"/>
      <c r="ANA837" s="137"/>
      <c r="ANB837" s="137"/>
      <c r="ANC837" s="137"/>
      <c r="AND837" s="137"/>
      <c r="ANE837" s="137"/>
      <c r="ANF837" s="137"/>
      <c r="ANG837" s="137"/>
      <c r="ANH837" s="137"/>
      <c r="ANI837" s="137"/>
      <c r="ANJ837" s="137"/>
      <c r="ANK837" s="137"/>
      <c r="ANL837" s="137"/>
      <c r="ANM837" s="137"/>
      <c r="ANN837" s="137"/>
      <c r="ANO837" s="137"/>
      <c r="ANP837" s="137"/>
      <c r="ANQ837" s="137"/>
      <c r="ANR837" s="137"/>
      <c r="ANS837" s="137"/>
      <c r="ANT837" s="137"/>
      <c r="ANU837" s="137"/>
      <c r="ANV837" s="137"/>
      <c r="ANW837" s="137"/>
      <c r="ANX837" s="137"/>
      <c r="ANY837" s="137"/>
      <c r="ANZ837" s="137"/>
      <c r="AOA837" s="137"/>
      <c r="AOB837" s="137"/>
      <c r="AOC837" s="137"/>
      <c r="AOD837" s="137"/>
      <c r="AOE837" s="137"/>
      <c r="AOF837" s="137"/>
      <c r="AOG837" s="137"/>
      <c r="AOH837" s="137"/>
      <c r="AOI837" s="137"/>
      <c r="AOJ837" s="137"/>
      <c r="AOK837" s="137"/>
      <c r="AOL837" s="137"/>
      <c r="AOM837" s="137"/>
      <c r="AON837" s="137"/>
      <c r="AOO837" s="137"/>
      <c r="AOP837" s="137"/>
      <c r="AOQ837" s="137"/>
      <c r="AOR837" s="137"/>
      <c r="AOS837" s="137"/>
      <c r="AOT837" s="137"/>
      <c r="AOU837" s="137"/>
      <c r="AOV837" s="137"/>
      <c r="AOW837" s="137"/>
      <c r="AOX837" s="137"/>
      <c r="AOY837" s="137"/>
      <c r="AOZ837" s="137"/>
      <c r="APA837" s="137"/>
      <c r="APB837" s="137"/>
      <c r="APC837" s="137"/>
      <c r="APD837" s="137"/>
      <c r="APE837" s="137"/>
      <c r="APF837" s="137"/>
      <c r="APG837" s="137"/>
      <c r="APH837" s="137"/>
      <c r="API837" s="137"/>
      <c r="APJ837" s="137"/>
      <c r="APK837" s="137"/>
      <c r="APL837" s="137"/>
      <c r="APM837" s="137"/>
      <c r="APN837" s="137"/>
      <c r="APO837" s="137"/>
      <c r="APP837" s="137"/>
      <c r="APQ837" s="137"/>
      <c r="APR837" s="137"/>
      <c r="APS837" s="137"/>
      <c r="APT837" s="137"/>
      <c r="APU837" s="137"/>
      <c r="APV837" s="137"/>
      <c r="APW837" s="137"/>
      <c r="APX837" s="137"/>
      <c r="APY837" s="137"/>
      <c r="APZ837" s="137"/>
      <c r="AQA837" s="137"/>
      <c r="AQB837" s="137"/>
      <c r="AQC837" s="137"/>
      <c r="AQD837" s="137"/>
      <c r="AQE837" s="137"/>
      <c r="AQF837" s="137"/>
      <c r="AQG837" s="137"/>
      <c r="AQH837" s="137"/>
      <c r="AQI837" s="137"/>
      <c r="AQJ837" s="137"/>
      <c r="AQK837" s="137"/>
      <c r="AQL837" s="137"/>
      <c r="AQM837" s="137"/>
      <c r="AQN837" s="137"/>
      <c r="AQO837" s="137"/>
      <c r="AQP837" s="137"/>
      <c r="AQQ837" s="137"/>
      <c r="AQR837" s="137"/>
      <c r="AQS837" s="137"/>
      <c r="AQT837" s="137"/>
      <c r="AQU837" s="137"/>
      <c r="AQV837" s="137"/>
      <c r="AQW837" s="137"/>
      <c r="AQX837" s="137"/>
      <c r="AQY837" s="137"/>
      <c r="AQZ837" s="137"/>
      <c r="ARA837" s="137"/>
      <c r="ARB837" s="137"/>
      <c r="ARC837" s="137"/>
      <c r="ARD837" s="137"/>
      <c r="ARE837" s="137"/>
      <c r="ARF837" s="137"/>
      <c r="ARG837" s="137"/>
      <c r="ARH837" s="137"/>
      <c r="ARI837" s="137"/>
      <c r="ARJ837" s="137"/>
      <c r="ARK837" s="137"/>
      <c r="ARL837" s="137"/>
      <c r="ARM837" s="137"/>
      <c r="ARN837" s="137"/>
      <c r="ARO837" s="137"/>
      <c r="ARP837" s="137"/>
      <c r="ARQ837" s="137"/>
      <c r="ARR837" s="137"/>
      <c r="ARS837" s="137"/>
      <c r="ART837" s="137"/>
      <c r="ARU837" s="137"/>
      <c r="ARV837" s="137"/>
      <c r="ARW837" s="137"/>
      <c r="ARX837" s="137"/>
      <c r="ARY837" s="137"/>
      <c r="ARZ837" s="137"/>
      <c r="ASA837" s="137"/>
      <c r="ASB837" s="137"/>
      <c r="ASC837" s="137"/>
      <c r="ASD837" s="137"/>
      <c r="ASE837" s="137"/>
      <c r="ASF837" s="137"/>
      <c r="ASG837" s="137"/>
      <c r="ASH837" s="137"/>
      <c r="ASI837" s="137"/>
      <c r="ASJ837" s="137"/>
      <c r="ASK837" s="137"/>
      <c r="ASL837" s="137"/>
      <c r="ASM837" s="137"/>
      <c r="ASN837" s="137"/>
      <c r="ASO837" s="137"/>
      <c r="ASP837" s="137"/>
      <c r="ASQ837" s="137"/>
      <c r="ASR837" s="137"/>
      <c r="ASS837" s="137"/>
      <c r="AST837" s="137"/>
      <c r="ASU837" s="137"/>
      <c r="ASV837" s="137"/>
      <c r="ASW837" s="137"/>
      <c r="ASX837" s="137"/>
      <c r="ASY837" s="137"/>
      <c r="ASZ837" s="137"/>
      <c r="ATA837" s="137"/>
      <c r="ATB837" s="137"/>
      <c r="ATC837" s="137"/>
      <c r="ATD837" s="137"/>
      <c r="ATE837" s="137"/>
      <c r="ATF837" s="137"/>
      <c r="ATG837" s="137"/>
      <c r="ATH837" s="137"/>
      <c r="ATI837" s="137"/>
      <c r="ATJ837" s="137"/>
      <c r="ATK837" s="137"/>
      <c r="ATL837" s="137"/>
      <c r="ATM837" s="137"/>
      <c r="ATN837" s="137"/>
      <c r="ATO837" s="137"/>
      <c r="ATP837" s="137"/>
      <c r="ATQ837" s="137"/>
      <c r="ATR837" s="137"/>
      <c r="ATS837" s="137"/>
      <c r="ATT837" s="137"/>
      <c r="ATU837" s="137"/>
      <c r="ATV837" s="137"/>
      <c r="ATW837" s="137"/>
      <c r="ATX837" s="137"/>
      <c r="ATY837" s="137"/>
      <c r="ATZ837" s="137"/>
      <c r="AUA837" s="137"/>
      <c r="AUB837" s="137"/>
      <c r="AUC837" s="137"/>
      <c r="AUD837" s="137"/>
      <c r="AUE837" s="137"/>
      <c r="AUF837" s="137"/>
      <c r="AUG837" s="137"/>
      <c r="AUH837" s="137"/>
      <c r="AUI837" s="137"/>
      <c r="AUJ837" s="137"/>
      <c r="AUK837" s="137"/>
      <c r="AUL837" s="137"/>
      <c r="AUM837" s="137"/>
      <c r="AUN837" s="137"/>
      <c r="AUO837" s="137"/>
      <c r="AUP837" s="137"/>
      <c r="AUQ837" s="137"/>
      <c r="AUR837" s="137"/>
      <c r="AUS837" s="137"/>
      <c r="AUT837" s="137"/>
      <c r="AUU837" s="137"/>
      <c r="AUV837" s="137"/>
      <c r="AUW837" s="137"/>
      <c r="AUX837" s="137"/>
      <c r="AUY837" s="137"/>
      <c r="AUZ837" s="137"/>
      <c r="AVA837" s="137"/>
      <c r="AVB837" s="137"/>
      <c r="AVC837" s="137"/>
      <c r="AVD837" s="137"/>
      <c r="AVE837" s="137"/>
      <c r="AVF837" s="137"/>
      <c r="AVG837" s="137"/>
      <c r="AVH837" s="137"/>
      <c r="AVI837" s="137"/>
      <c r="AVJ837" s="137"/>
      <c r="AVK837" s="137"/>
      <c r="AVL837" s="137"/>
      <c r="AVM837" s="137"/>
      <c r="AVN837" s="137"/>
      <c r="AVO837" s="137"/>
      <c r="AVP837" s="137"/>
      <c r="AVQ837" s="137"/>
      <c r="AVR837" s="137"/>
      <c r="AVS837" s="137"/>
      <c r="AVT837" s="137"/>
      <c r="AVU837" s="137"/>
      <c r="AVV837" s="137"/>
      <c r="AVW837" s="137"/>
      <c r="AVX837" s="137"/>
      <c r="AVY837" s="137"/>
      <c r="AVZ837" s="137"/>
      <c r="AWA837" s="137"/>
      <c r="AWB837" s="137"/>
      <c r="AWC837" s="137"/>
      <c r="AWD837" s="137"/>
      <c r="AWE837" s="137"/>
      <c r="AWF837" s="137"/>
      <c r="AWG837" s="137"/>
      <c r="AWH837" s="137"/>
      <c r="AWI837" s="137"/>
      <c r="AWJ837" s="137"/>
      <c r="AWK837" s="137"/>
      <c r="AWL837" s="137"/>
      <c r="AWM837" s="137"/>
      <c r="AWN837" s="137"/>
      <c r="AWO837" s="137"/>
      <c r="AWP837" s="137"/>
      <c r="AWQ837" s="137"/>
      <c r="AWR837" s="137"/>
      <c r="AWS837" s="137"/>
      <c r="AWT837" s="137"/>
      <c r="AWU837" s="137"/>
      <c r="AWV837" s="137"/>
      <c r="AWW837" s="137"/>
      <c r="AWX837" s="137"/>
      <c r="AWY837" s="137"/>
      <c r="AWZ837" s="137"/>
      <c r="AXA837" s="137"/>
      <c r="AXB837" s="137"/>
      <c r="AXC837" s="137"/>
      <c r="AXD837" s="137"/>
      <c r="AXE837" s="137"/>
      <c r="AXF837" s="137"/>
      <c r="AXG837" s="137"/>
      <c r="AXH837" s="137"/>
      <c r="AXI837" s="137"/>
      <c r="AXJ837" s="137"/>
      <c r="AXK837" s="137"/>
      <c r="AXL837" s="137"/>
      <c r="AXM837" s="137"/>
      <c r="AXN837" s="137"/>
      <c r="AXO837" s="137"/>
      <c r="AXP837" s="137"/>
      <c r="AXQ837" s="137"/>
      <c r="AXR837" s="137"/>
      <c r="AXS837" s="137"/>
      <c r="AXT837" s="137"/>
      <c r="AXU837" s="137"/>
      <c r="AXV837" s="137"/>
      <c r="AXW837" s="137"/>
      <c r="AXX837" s="137"/>
      <c r="AXY837" s="137"/>
      <c r="AXZ837" s="137"/>
      <c r="AYA837" s="137"/>
      <c r="AYB837" s="137"/>
      <c r="AYC837" s="137"/>
      <c r="AYD837" s="137"/>
      <c r="AYE837" s="137"/>
      <c r="AYF837" s="137"/>
      <c r="AYG837" s="137"/>
      <c r="AYH837" s="137"/>
      <c r="AYI837" s="137"/>
      <c r="AYJ837" s="137"/>
      <c r="AYK837" s="137"/>
      <c r="AYL837" s="137"/>
      <c r="AYM837" s="137"/>
      <c r="AYN837" s="137"/>
      <c r="AYO837" s="137"/>
      <c r="AYP837" s="137"/>
      <c r="AYQ837" s="137"/>
      <c r="AYR837" s="137"/>
      <c r="AYS837" s="137"/>
      <c r="AYT837" s="137"/>
      <c r="AYU837" s="137"/>
      <c r="AYV837" s="137"/>
      <c r="AYW837" s="137"/>
      <c r="AYX837" s="137"/>
      <c r="AYY837" s="137"/>
      <c r="AYZ837" s="137"/>
      <c r="AZA837" s="137"/>
      <c r="AZB837" s="137"/>
      <c r="AZC837" s="137"/>
      <c r="AZD837" s="137"/>
      <c r="AZE837" s="137"/>
      <c r="AZF837" s="137"/>
      <c r="AZG837" s="137"/>
      <c r="AZH837" s="137"/>
      <c r="AZI837" s="137"/>
      <c r="AZJ837" s="137"/>
      <c r="AZK837" s="137"/>
      <c r="AZL837" s="137"/>
      <c r="AZM837" s="137"/>
      <c r="AZN837" s="137"/>
      <c r="AZO837" s="137"/>
      <c r="AZP837" s="137"/>
      <c r="AZQ837" s="137"/>
      <c r="AZR837" s="137"/>
      <c r="AZS837" s="137"/>
      <c r="AZT837" s="137"/>
      <c r="AZU837" s="137"/>
      <c r="AZV837" s="137"/>
      <c r="AZW837" s="137"/>
      <c r="AZX837" s="137"/>
      <c r="AZY837" s="137"/>
      <c r="AZZ837" s="137"/>
      <c r="BAA837" s="137"/>
      <c r="BAB837" s="137"/>
      <c r="BAC837" s="137"/>
      <c r="BAD837" s="137"/>
      <c r="BAE837" s="137"/>
      <c r="BAF837" s="137"/>
      <c r="BAG837" s="137"/>
      <c r="BAH837" s="137"/>
      <c r="BAI837" s="137"/>
      <c r="BAJ837" s="137"/>
      <c r="BAK837" s="137"/>
      <c r="BAL837" s="137"/>
      <c r="BAM837" s="137"/>
      <c r="BAN837" s="137"/>
      <c r="BAO837" s="137"/>
      <c r="BAP837" s="137"/>
      <c r="BAQ837" s="137"/>
      <c r="BAR837" s="137"/>
      <c r="BAS837" s="137"/>
      <c r="BAT837" s="137"/>
      <c r="BAU837" s="137"/>
      <c r="BAV837" s="137"/>
      <c r="BAW837" s="137"/>
      <c r="BAX837" s="137"/>
      <c r="BAY837" s="137"/>
      <c r="BAZ837" s="137"/>
      <c r="BBA837" s="137"/>
      <c r="BBB837" s="137"/>
      <c r="BBC837" s="137"/>
      <c r="BBD837" s="137"/>
      <c r="BBE837" s="137"/>
      <c r="BBF837" s="137"/>
      <c r="BBG837" s="137"/>
      <c r="BBH837" s="137"/>
      <c r="BBI837" s="137"/>
      <c r="BBJ837" s="137"/>
      <c r="BBK837" s="137"/>
      <c r="BBL837" s="137"/>
      <c r="BBM837" s="137"/>
      <c r="BBN837" s="137"/>
      <c r="BBO837" s="137"/>
      <c r="BBP837" s="137"/>
      <c r="BBQ837" s="137"/>
      <c r="BBR837" s="137"/>
      <c r="BBS837" s="137"/>
      <c r="BBT837" s="137"/>
      <c r="BBU837" s="137"/>
      <c r="BBV837" s="137"/>
      <c r="BBW837" s="137"/>
      <c r="BBX837" s="137"/>
      <c r="BBY837" s="137"/>
      <c r="BBZ837" s="137"/>
      <c r="BCA837" s="137"/>
      <c r="BCB837" s="137"/>
      <c r="BCC837" s="137"/>
      <c r="BCD837" s="137"/>
      <c r="BCE837" s="137"/>
      <c r="BCF837" s="137"/>
      <c r="BCG837" s="137"/>
      <c r="BCH837" s="137"/>
      <c r="BCI837" s="137"/>
      <c r="BCJ837" s="137"/>
      <c r="BCK837" s="137"/>
      <c r="BCL837" s="137"/>
      <c r="BCM837" s="137"/>
      <c r="BCN837" s="137"/>
      <c r="BCO837" s="137"/>
      <c r="BCP837" s="137"/>
      <c r="BCQ837" s="137"/>
      <c r="BCR837" s="137"/>
      <c r="BCS837" s="137"/>
      <c r="BCT837" s="137"/>
      <c r="BCU837" s="137"/>
      <c r="BCV837" s="137"/>
      <c r="BCW837" s="137"/>
      <c r="BCX837" s="137"/>
      <c r="BCY837" s="137"/>
      <c r="BCZ837" s="137"/>
      <c r="BDA837" s="137"/>
      <c r="BDB837" s="137"/>
      <c r="BDC837" s="137"/>
      <c r="BDD837" s="137"/>
      <c r="BDE837" s="137"/>
      <c r="BDF837" s="137"/>
      <c r="BDG837" s="137"/>
      <c r="BDH837" s="137"/>
      <c r="BDI837" s="137"/>
      <c r="BDJ837" s="137"/>
      <c r="BDK837" s="137"/>
      <c r="BDL837" s="137"/>
      <c r="BDM837" s="137"/>
      <c r="BDN837" s="137"/>
      <c r="BDO837" s="137"/>
      <c r="BDP837" s="137"/>
      <c r="BDQ837" s="137"/>
      <c r="BDR837" s="137"/>
      <c r="BDS837" s="137"/>
      <c r="BDT837" s="137"/>
      <c r="BDU837" s="137"/>
      <c r="BDV837" s="137"/>
      <c r="BDW837" s="137"/>
      <c r="BDX837" s="137"/>
      <c r="BDY837" s="137"/>
      <c r="BDZ837" s="137"/>
      <c r="BEA837" s="137"/>
      <c r="BEB837" s="137"/>
      <c r="BEC837" s="137"/>
      <c r="BED837" s="137"/>
      <c r="BEE837" s="137"/>
      <c r="BEF837" s="137"/>
      <c r="BEG837" s="137"/>
      <c r="BEH837" s="137"/>
      <c r="BEI837" s="137"/>
      <c r="BEJ837" s="137"/>
      <c r="BEK837" s="137"/>
      <c r="BEL837" s="137"/>
      <c r="BEM837" s="137"/>
      <c r="BEN837" s="137"/>
      <c r="BEO837" s="137"/>
      <c r="BEP837" s="137"/>
      <c r="BEQ837" s="137"/>
      <c r="BER837" s="137"/>
      <c r="BES837" s="137"/>
      <c r="BET837" s="137"/>
      <c r="BEU837" s="137"/>
      <c r="BEV837" s="137"/>
      <c r="BEW837" s="137"/>
      <c r="BEX837" s="137"/>
      <c r="BEY837" s="137"/>
      <c r="BEZ837" s="137"/>
      <c r="BFA837" s="137"/>
      <c r="BFB837" s="137"/>
      <c r="BFC837" s="137"/>
      <c r="BFD837" s="137"/>
      <c r="BFE837" s="137"/>
      <c r="BFF837" s="137"/>
      <c r="BFG837" s="137"/>
      <c r="BFH837" s="137"/>
      <c r="BFI837" s="137"/>
      <c r="BFJ837" s="137"/>
      <c r="BFK837" s="137"/>
      <c r="BFL837" s="137"/>
      <c r="BFM837" s="137"/>
      <c r="BFN837" s="137"/>
      <c r="BFO837" s="137"/>
      <c r="BFP837" s="137"/>
      <c r="BFQ837" s="137"/>
      <c r="BFR837" s="137"/>
      <c r="BFS837" s="137"/>
      <c r="BFT837" s="137"/>
      <c r="BFU837" s="137"/>
      <c r="BFV837" s="137"/>
      <c r="BFW837" s="137"/>
      <c r="BFX837" s="137"/>
      <c r="BFY837" s="137"/>
      <c r="BFZ837" s="137"/>
      <c r="BGA837" s="137"/>
      <c r="BGB837" s="137"/>
      <c r="BGC837" s="137"/>
      <c r="BGD837" s="137"/>
      <c r="BGE837" s="137"/>
      <c r="BGF837" s="137"/>
      <c r="BGG837" s="137"/>
      <c r="BGH837" s="137"/>
      <c r="BGI837" s="137"/>
      <c r="BGJ837" s="137"/>
      <c r="BGK837" s="137"/>
      <c r="BGL837" s="137"/>
      <c r="BGM837" s="137"/>
      <c r="BGN837" s="137"/>
      <c r="BGO837" s="137"/>
      <c r="BGP837" s="137"/>
      <c r="BGQ837" s="137"/>
      <c r="BGR837" s="137"/>
      <c r="BGS837" s="137"/>
      <c r="BGT837" s="137"/>
      <c r="BGU837" s="137"/>
      <c r="BGV837" s="137"/>
      <c r="BGW837" s="137"/>
      <c r="BGX837" s="137"/>
      <c r="BGY837" s="137"/>
      <c r="BGZ837" s="137"/>
      <c r="BHA837" s="137"/>
      <c r="BHB837" s="137"/>
      <c r="BHC837" s="137"/>
      <c r="BHD837" s="137"/>
      <c r="BHE837" s="137"/>
      <c r="BHF837" s="137"/>
      <c r="BHG837" s="137"/>
      <c r="BHH837" s="137"/>
      <c r="BHI837" s="137"/>
      <c r="BHJ837" s="137"/>
      <c r="BHK837" s="137"/>
      <c r="BHL837" s="137"/>
      <c r="BHM837" s="137"/>
      <c r="BHN837" s="137"/>
      <c r="BHO837" s="137"/>
      <c r="BHP837" s="137"/>
      <c r="BHQ837" s="137"/>
      <c r="BHR837" s="137"/>
      <c r="BHS837" s="137"/>
      <c r="BHT837" s="137"/>
      <c r="BHU837" s="137"/>
      <c r="BHV837" s="137"/>
      <c r="BHW837" s="137"/>
      <c r="BHX837" s="137"/>
      <c r="BHY837" s="137"/>
      <c r="BHZ837" s="137"/>
      <c r="BIA837" s="137"/>
      <c r="BIB837" s="137"/>
      <c r="BIC837" s="137"/>
      <c r="BID837" s="137"/>
      <c r="BIE837" s="137"/>
      <c r="BIF837" s="137"/>
      <c r="BIG837" s="137"/>
      <c r="BIH837" s="137"/>
      <c r="BII837" s="137"/>
      <c r="BIJ837" s="137"/>
      <c r="BIK837" s="137"/>
      <c r="BIL837" s="137"/>
      <c r="BIM837" s="137"/>
      <c r="BIN837" s="137"/>
      <c r="BIO837" s="137"/>
      <c r="BIP837" s="137"/>
      <c r="BIQ837" s="137"/>
      <c r="BIR837" s="137"/>
      <c r="BIS837" s="137"/>
      <c r="BIT837" s="137"/>
      <c r="BIU837" s="137"/>
      <c r="BIV837" s="137"/>
      <c r="BIW837" s="137"/>
      <c r="BIX837" s="137"/>
      <c r="BIY837" s="137"/>
      <c r="BIZ837" s="137"/>
      <c r="BJA837" s="137"/>
      <c r="BJB837" s="137"/>
      <c r="BJC837" s="137"/>
      <c r="BJD837" s="137"/>
      <c r="BJE837" s="137"/>
      <c r="BJF837" s="137"/>
      <c r="BJG837" s="137"/>
      <c r="BJH837" s="137"/>
      <c r="BJI837" s="137"/>
      <c r="BJJ837" s="137"/>
      <c r="BJK837" s="137"/>
      <c r="BJL837" s="137"/>
      <c r="BJM837" s="137"/>
      <c r="BJN837" s="137"/>
      <c r="BJO837" s="137"/>
      <c r="BJP837" s="137"/>
      <c r="BJQ837" s="137"/>
      <c r="BJR837" s="137"/>
      <c r="BJS837" s="137"/>
      <c r="BJT837" s="137"/>
      <c r="BJU837" s="137"/>
      <c r="BJV837" s="137"/>
      <c r="BJW837" s="137"/>
      <c r="BJX837" s="137"/>
      <c r="BJY837" s="137"/>
      <c r="BJZ837" s="137"/>
      <c r="BKA837" s="137"/>
      <c r="BKB837" s="137"/>
      <c r="BKC837" s="137"/>
      <c r="BKD837" s="137"/>
      <c r="BKE837" s="137"/>
      <c r="BKF837" s="137"/>
      <c r="BKG837" s="137"/>
      <c r="BKH837" s="137"/>
      <c r="BKI837" s="137"/>
      <c r="BKJ837" s="137"/>
      <c r="BKK837" s="137"/>
      <c r="BKL837" s="137"/>
      <c r="BKM837" s="137"/>
      <c r="BKN837" s="137"/>
      <c r="BKO837" s="137"/>
      <c r="BKP837" s="137"/>
      <c r="BKQ837" s="137"/>
      <c r="BKR837" s="137"/>
      <c r="BKS837" s="137"/>
      <c r="BKT837" s="137"/>
      <c r="BKU837" s="137"/>
      <c r="BKV837" s="137"/>
      <c r="BKW837" s="137"/>
      <c r="BKX837" s="137"/>
      <c r="BKY837" s="137"/>
      <c r="BKZ837" s="137"/>
      <c r="BLA837" s="137"/>
      <c r="BLB837" s="137"/>
      <c r="BLC837" s="137"/>
      <c r="BLD837" s="137"/>
      <c r="BLE837" s="137"/>
      <c r="BLF837" s="137"/>
      <c r="BLG837" s="137"/>
      <c r="BLH837" s="137"/>
      <c r="BLI837" s="137"/>
      <c r="BLJ837" s="137"/>
      <c r="BLK837" s="137"/>
      <c r="BLL837" s="137"/>
      <c r="BLM837" s="137"/>
      <c r="BLN837" s="137"/>
      <c r="BLO837" s="137"/>
      <c r="BLP837" s="137"/>
      <c r="BLQ837" s="137"/>
      <c r="BLR837" s="137"/>
      <c r="BLS837" s="137"/>
      <c r="BLT837" s="137"/>
      <c r="BLU837" s="137"/>
      <c r="BLV837" s="137"/>
      <c r="BLW837" s="137"/>
      <c r="BLX837" s="137"/>
      <c r="BLY837" s="137"/>
      <c r="BLZ837" s="137"/>
      <c r="BMA837" s="137"/>
      <c r="BMB837" s="137"/>
      <c r="BMC837" s="137"/>
      <c r="BMD837" s="137"/>
      <c r="BME837" s="137"/>
      <c r="BMF837" s="137"/>
      <c r="BMG837" s="137"/>
      <c r="BMH837" s="137"/>
      <c r="BMI837" s="137"/>
      <c r="BMJ837" s="137"/>
      <c r="BMK837" s="137"/>
      <c r="BML837" s="137"/>
      <c r="BMM837" s="137"/>
      <c r="BMN837" s="137"/>
      <c r="BMO837" s="137"/>
      <c r="BMP837" s="137"/>
      <c r="BMQ837" s="137"/>
      <c r="BMR837" s="137"/>
      <c r="BMS837" s="137"/>
      <c r="BMT837" s="137"/>
      <c r="BMU837" s="137"/>
      <c r="BMV837" s="137"/>
      <c r="BMW837" s="137"/>
      <c r="BMX837" s="137"/>
      <c r="BMY837" s="137"/>
      <c r="BMZ837" s="137"/>
      <c r="BNA837" s="137"/>
      <c r="BNB837" s="137"/>
      <c r="BNC837" s="137"/>
      <c r="BND837" s="137"/>
      <c r="BNE837" s="137"/>
      <c r="BNF837" s="137"/>
      <c r="BNG837" s="137"/>
      <c r="BNH837" s="137"/>
      <c r="BNI837" s="137"/>
      <c r="BNJ837" s="137"/>
      <c r="BNK837" s="137"/>
      <c r="BNL837" s="137"/>
      <c r="BNM837" s="137"/>
      <c r="BNN837" s="137"/>
      <c r="BNO837" s="137"/>
      <c r="BNP837" s="137"/>
      <c r="BNQ837" s="137"/>
      <c r="BNR837" s="137"/>
      <c r="BNS837" s="137"/>
      <c r="BNT837" s="137"/>
      <c r="BNU837" s="137"/>
      <c r="BNV837" s="137"/>
      <c r="BNW837" s="137"/>
      <c r="BNX837" s="137"/>
      <c r="BNY837" s="137"/>
      <c r="BNZ837" s="137"/>
      <c r="BOA837" s="137"/>
      <c r="BOB837" s="137"/>
      <c r="BOC837" s="137"/>
      <c r="BOD837" s="137"/>
      <c r="BOE837" s="137"/>
      <c r="BOF837" s="137"/>
      <c r="BOG837" s="137"/>
      <c r="BOH837" s="137"/>
      <c r="BOI837" s="137"/>
      <c r="BOJ837" s="137"/>
      <c r="BOK837" s="137"/>
      <c r="BOL837" s="137"/>
      <c r="BOM837" s="137"/>
      <c r="BON837" s="137"/>
      <c r="BOO837" s="137"/>
      <c r="BOP837" s="137"/>
      <c r="BOQ837" s="137"/>
      <c r="BOR837" s="137"/>
      <c r="BOS837" s="137"/>
      <c r="BOT837" s="137"/>
      <c r="BOU837" s="137"/>
      <c r="BOV837" s="137"/>
      <c r="BOW837" s="137"/>
      <c r="BOX837" s="137"/>
      <c r="BOY837" s="137"/>
      <c r="BOZ837" s="137"/>
      <c r="BPA837" s="137"/>
      <c r="BPB837" s="137"/>
      <c r="BPC837" s="137"/>
      <c r="BPD837" s="137"/>
      <c r="BPE837" s="137"/>
      <c r="BPF837" s="137"/>
      <c r="BPG837" s="137"/>
      <c r="BPH837" s="137"/>
      <c r="BPI837" s="137"/>
      <c r="BPJ837" s="137"/>
      <c r="BPK837" s="137"/>
      <c r="BPL837" s="137"/>
      <c r="BPM837" s="137"/>
      <c r="BPN837" s="137"/>
      <c r="BPO837" s="137"/>
      <c r="BPP837" s="137"/>
      <c r="BPQ837" s="137"/>
      <c r="BPR837" s="137"/>
      <c r="BPS837" s="137"/>
      <c r="BPT837" s="137"/>
      <c r="BPU837" s="137"/>
      <c r="BPV837" s="137"/>
      <c r="BPW837" s="137"/>
      <c r="BPX837" s="137"/>
      <c r="BPY837" s="137"/>
      <c r="BPZ837" s="137"/>
      <c r="BQA837" s="137"/>
      <c r="BQB837" s="137"/>
      <c r="BQC837" s="137"/>
      <c r="BQD837" s="137"/>
      <c r="BQE837" s="137"/>
      <c r="BQF837" s="137"/>
      <c r="BQG837" s="137"/>
      <c r="BQH837" s="137"/>
      <c r="BQI837" s="137"/>
      <c r="BQJ837" s="137"/>
      <c r="BQK837" s="137"/>
      <c r="BQL837" s="137"/>
      <c r="BQM837" s="137"/>
      <c r="BQN837" s="137"/>
      <c r="BQO837" s="137"/>
      <c r="BQP837" s="137"/>
      <c r="BQQ837" s="137"/>
      <c r="BQR837" s="137"/>
      <c r="BQS837" s="137"/>
      <c r="BQT837" s="137"/>
      <c r="BQU837" s="137"/>
      <c r="BQV837" s="137"/>
      <c r="BQW837" s="137"/>
      <c r="BQX837" s="137"/>
      <c r="BQY837" s="137"/>
      <c r="BQZ837" s="137"/>
      <c r="BRA837" s="137"/>
      <c r="BRB837" s="137"/>
      <c r="BRC837" s="137"/>
      <c r="BRD837" s="137"/>
      <c r="BRE837" s="137"/>
      <c r="BRF837" s="137"/>
      <c r="BRG837" s="137"/>
      <c r="BRH837" s="137"/>
      <c r="BRI837" s="137"/>
      <c r="BRJ837" s="137"/>
      <c r="BRK837" s="137"/>
      <c r="BRL837" s="137"/>
      <c r="BRM837" s="137"/>
      <c r="BRN837" s="137"/>
      <c r="BRO837" s="137"/>
      <c r="BRP837" s="137"/>
      <c r="BRQ837" s="137"/>
      <c r="BRR837" s="137"/>
      <c r="BRS837" s="137"/>
      <c r="BRT837" s="137"/>
      <c r="BRU837" s="137"/>
      <c r="BRV837" s="137"/>
      <c r="BRW837" s="137"/>
      <c r="BRX837" s="137"/>
      <c r="BRY837" s="137"/>
      <c r="BRZ837" s="137"/>
      <c r="BSA837" s="137"/>
      <c r="BSB837" s="137"/>
      <c r="BSC837" s="137"/>
      <c r="BSD837" s="137"/>
      <c r="BSE837" s="137"/>
      <c r="BSF837" s="137"/>
      <c r="BSG837" s="137"/>
      <c r="BSH837" s="137"/>
      <c r="BSI837" s="137"/>
      <c r="BSJ837" s="137"/>
      <c r="BSK837" s="137"/>
      <c r="BSL837" s="137"/>
      <c r="BSM837" s="137"/>
      <c r="BSN837" s="137"/>
      <c r="BSO837" s="137"/>
      <c r="BSP837" s="137"/>
      <c r="BSQ837" s="137"/>
      <c r="BSR837" s="137"/>
      <c r="BSS837" s="137"/>
      <c r="BST837" s="137"/>
      <c r="BSU837" s="137"/>
      <c r="BSV837" s="137"/>
      <c r="BSW837" s="137"/>
      <c r="BSX837" s="137"/>
      <c r="BSY837" s="137"/>
      <c r="BSZ837" s="137"/>
      <c r="BTA837" s="137"/>
      <c r="BTB837" s="137"/>
      <c r="BTC837" s="137"/>
      <c r="BTD837" s="137"/>
      <c r="BTE837" s="137"/>
      <c r="BTF837" s="137"/>
      <c r="BTG837" s="137"/>
      <c r="BTH837" s="137"/>
      <c r="BTI837" s="137"/>
      <c r="BTJ837" s="137"/>
      <c r="BTK837" s="137"/>
      <c r="BTL837" s="137"/>
      <c r="BTM837" s="137"/>
      <c r="BTN837" s="137"/>
      <c r="BTO837" s="137"/>
      <c r="BTP837" s="137"/>
      <c r="BTQ837" s="137"/>
      <c r="BTR837" s="137"/>
      <c r="BTS837" s="137"/>
      <c r="BTT837" s="137"/>
      <c r="BTU837" s="137"/>
      <c r="BTV837" s="137"/>
      <c r="BTW837" s="137"/>
      <c r="BTX837" s="137"/>
      <c r="BTY837" s="137"/>
      <c r="BTZ837" s="137"/>
      <c r="BUA837" s="137"/>
      <c r="BUB837" s="137"/>
      <c r="BUC837" s="137"/>
      <c r="BUD837" s="137"/>
      <c r="BUE837" s="137"/>
      <c r="BUF837" s="137"/>
      <c r="BUG837" s="137"/>
      <c r="BUH837" s="137"/>
      <c r="BUI837" s="137"/>
      <c r="BUJ837" s="137"/>
      <c r="BUK837" s="137"/>
      <c r="BUL837" s="137"/>
      <c r="BUM837" s="137"/>
      <c r="BUN837" s="137"/>
      <c r="BUO837" s="137"/>
      <c r="BUP837" s="137"/>
      <c r="BUQ837" s="137"/>
      <c r="BUR837" s="137"/>
      <c r="BUS837" s="137"/>
      <c r="BUT837" s="137"/>
      <c r="BUU837" s="137"/>
      <c r="BUV837" s="137"/>
      <c r="BUW837" s="137"/>
      <c r="BUX837" s="137"/>
      <c r="BUY837" s="137"/>
      <c r="BUZ837" s="137"/>
      <c r="BVA837" s="137"/>
      <c r="BVB837" s="137"/>
      <c r="BVC837" s="137"/>
      <c r="BVD837" s="137"/>
      <c r="BVE837" s="137"/>
      <c r="BVF837" s="137"/>
      <c r="BVG837" s="137"/>
      <c r="BVH837" s="137"/>
      <c r="BVI837" s="137"/>
      <c r="BVJ837" s="137"/>
      <c r="BVK837" s="137"/>
      <c r="BVL837" s="137"/>
      <c r="BVM837" s="137"/>
      <c r="BVN837" s="137"/>
      <c r="BVO837" s="137"/>
      <c r="BVP837" s="137"/>
      <c r="BVQ837" s="137"/>
      <c r="BVR837" s="137"/>
      <c r="BVS837" s="137"/>
      <c r="BVT837" s="137"/>
      <c r="BVU837" s="137"/>
      <c r="BVV837" s="137"/>
      <c r="BVW837" s="137"/>
      <c r="BVX837" s="137"/>
      <c r="BVY837" s="137"/>
      <c r="BVZ837" s="137"/>
      <c r="BWA837" s="137"/>
      <c r="BWB837" s="137"/>
      <c r="BWC837" s="137"/>
      <c r="BWD837" s="137"/>
      <c r="BWE837" s="137"/>
      <c r="BWF837" s="137"/>
      <c r="BWG837" s="137"/>
      <c r="BWH837" s="137"/>
      <c r="BWI837" s="137"/>
      <c r="BWJ837" s="137"/>
      <c r="BWK837" s="137"/>
      <c r="BWL837" s="137"/>
      <c r="BWM837" s="137"/>
      <c r="BWN837" s="137"/>
      <c r="BWO837" s="137"/>
      <c r="BWP837" s="137"/>
      <c r="BWQ837" s="137"/>
      <c r="BWR837" s="137"/>
      <c r="BWS837" s="137"/>
      <c r="BWT837" s="137"/>
      <c r="BWU837" s="137"/>
      <c r="BWV837" s="137"/>
      <c r="BWW837" s="137"/>
      <c r="BWX837" s="137"/>
      <c r="BWY837" s="137"/>
      <c r="BWZ837" s="137"/>
      <c r="BXA837" s="137"/>
      <c r="BXB837" s="137"/>
      <c r="BXC837" s="137"/>
      <c r="BXD837" s="137"/>
      <c r="BXE837" s="137"/>
      <c r="BXF837" s="137"/>
      <c r="BXG837" s="137"/>
      <c r="BXH837" s="137"/>
      <c r="BXI837" s="137"/>
      <c r="BXJ837" s="137"/>
      <c r="BXK837" s="137"/>
      <c r="BXL837" s="137"/>
      <c r="BXM837" s="137"/>
      <c r="BXN837" s="137"/>
      <c r="BXO837" s="137"/>
      <c r="BXP837" s="137"/>
      <c r="BXQ837" s="137"/>
      <c r="BXR837" s="137"/>
      <c r="BXS837" s="137"/>
      <c r="BXT837" s="137"/>
      <c r="BXU837" s="137"/>
      <c r="BXV837" s="137"/>
      <c r="BXW837" s="137"/>
      <c r="BXX837" s="137"/>
      <c r="BXY837" s="137"/>
      <c r="BXZ837" s="137"/>
      <c r="BYA837" s="137"/>
      <c r="BYB837" s="137"/>
      <c r="BYC837" s="137"/>
      <c r="BYD837" s="137"/>
      <c r="BYE837" s="137"/>
      <c r="BYF837" s="137"/>
      <c r="BYG837" s="137"/>
      <c r="BYH837" s="137"/>
      <c r="BYI837" s="137"/>
      <c r="BYJ837" s="137"/>
      <c r="BYK837" s="137"/>
      <c r="BYL837" s="137"/>
      <c r="BYM837" s="137"/>
      <c r="BYN837" s="137"/>
      <c r="BYO837" s="137"/>
      <c r="BYP837" s="137"/>
      <c r="BYQ837" s="137"/>
      <c r="BYR837" s="137"/>
      <c r="BYS837" s="137"/>
      <c r="BYT837" s="137"/>
      <c r="BYU837" s="137"/>
      <c r="BYV837" s="137"/>
      <c r="BYW837" s="137"/>
      <c r="BYX837" s="137"/>
      <c r="BYY837" s="137"/>
      <c r="BYZ837" s="137"/>
      <c r="BZA837" s="137"/>
      <c r="BZB837" s="137"/>
      <c r="BZC837" s="137"/>
      <c r="BZD837" s="137"/>
      <c r="BZE837" s="137"/>
      <c r="BZF837" s="137"/>
      <c r="BZG837" s="137"/>
      <c r="BZH837" s="137"/>
      <c r="BZI837" s="137"/>
      <c r="BZJ837" s="137"/>
      <c r="BZK837" s="137"/>
      <c r="BZL837" s="137"/>
      <c r="BZM837" s="137"/>
      <c r="BZN837" s="137"/>
      <c r="BZO837" s="137"/>
      <c r="BZP837" s="137"/>
      <c r="BZQ837" s="137"/>
      <c r="BZR837" s="137"/>
      <c r="BZS837" s="137"/>
      <c r="BZT837" s="137"/>
      <c r="BZU837" s="137"/>
      <c r="BZV837" s="137"/>
      <c r="BZW837" s="137"/>
      <c r="BZX837" s="137"/>
      <c r="BZY837" s="137"/>
      <c r="BZZ837" s="137"/>
      <c r="CAA837" s="137"/>
      <c r="CAB837" s="137"/>
      <c r="CAC837" s="137"/>
      <c r="CAD837" s="137"/>
      <c r="CAE837" s="137"/>
      <c r="CAF837" s="137"/>
      <c r="CAG837" s="137"/>
      <c r="CAH837" s="137"/>
      <c r="CAI837" s="137"/>
      <c r="CAJ837" s="137"/>
      <c r="CAK837" s="137"/>
      <c r="CAL837" s="137"/>
      <c r="CAM837" s="137"/>
      <c r="CAN837" s="137"/>
      <c r="CAO837" s="137"/>
      <c r="CAP837" s="137"/>
      <c r="CAQ837" s="137"/>
      <c r="CAR837" s="137"/>
      <c r="CAS837" s="137"/>
      <c r="CAT837" s="137"/>
      <c r="CAU837" s="137"/>
      <c r="CAV837" s="137"/>
      <c r="CAW837" s="137"/>
      <c r="CAX837" s="137"/>
      <c r="CAY837" s="137"/>
      <c r="CAZ837" s="137"/>
      <c r="CBA837" s="137"/>
      <c r="CBB837" s="137"/>
      <c r="CBC837" s="137"/>
      <c r="CBD837" s="137"/>
      <c r="CBE837" s="137"/>
      <c r="CBF837" s="137"/>
      <c r="CBG837" s="137"/>
      <c r="CBH837" s="137"/>
      <c r="CBI837" s="137"/>
      <c r="CBJ837" s="137"/>
      <c r="CBK837" s="137"/>
      <c r="CBL837" s="137"/>
      <c r="CBM837" s="137"/>
      <c r="CBN837" s="137"/>
      <c r="CBO837" s="137"/>
      <c r="CBP837" s="137"/>
      <c r="CBQ837" s="137"/>
      <c r="CBR837" s="137"/>
      <c r="CBS837" s="137"/>
      <c r="CBT837" s="137"/>
      <c r="CBU837" s="137"/>
      <c r="CBV837" s="137"/>
      <c r="CBW837" s="137"/>
      <c r="CBX837" s="137"/>
      <c r="CBY837" s="137"/>
      <c r="CBZ837" s="137"/>
      <c r="CCA837" s="137"/>
      <c r="CCB837" s="137"/>
      <c r="CCC837" s="137"/>
      <c r="CCD837" s="137"/>
      <c r="CCE837" s="137"/>
      <c r="CCF837" s="137"/>
      <c r="CCG837" s="137"/>
      <c r="CCH837" s="137"/>
      <c r="CCI837" s="137"/>
      <c r="CCJ837" s="137"/>
      <c r="CCK837" s="137"/>
      <c r="CCL837" s="137"/>
      <c r="CCM837" s="137"/>
      <c r="CCN837" s="137"/>
      <c r="CCO837" s="137"/>
      <c r="CCP837" s="137"/>
      <c r="CCQ837" s="137"/>
      <c r="CCR837" s="137"/>
      <c r="CCS837" s="137"/>
      <c r="CCT837" s="137"/>
      <c r="CCU837" s="137"/>
      <c r="CCV837" s="137"/>
      <c r="CCW837" s="137"/>
      <c r="CCX837" s="137"/>
      <c r="CCY837" s="137"/>
      <c r="CCZ837" s="137"/>
      <c r="CDA837" s="137"/>
      <c r="CDB837" s="137"/>
      <c r="CDC837" s="137"/>
      <c r="CDD837" s="137"/>
      <c r="CDE837" s="137"/>
      <c r="CDF837" s="137"/>
      <c r="CDG837" s="137"/>
      <c r="CDH837" s="137"/>
      <c r="CDI837" s="137"/>
      <c r="CDJ837" s="137"/>
      <c r="CDK837" s="137"/>
      <c r="CDL837" s="137"/>
      <c r="CDM837" s="137"/>
      <c r="CDN837" s="137"/>
      <c r="CDO837" s="137"/>
      <c r="CDP837" s="137"/>
      <c r="CDQ837" s="137"/>
      <c r="CDR837" s="137"/>
      <c r="CDS837" s="137"/>
      <c r="CDT837" s="137"/>
      <c r="CDU837" s="137"/>
      <c r="CDV837" s="137"/>
      <c r="CDW837" s="137"/>
      <c r="CDX837" s="137"/>
      <c r="CDY837" s="137"/>
      <c r="CDZ837" s="137"/>
      <c r="CEA837" s="137"/>
      <c r="CEB837" s="137"/>
      <c r="CEC837" s="137"/>
      <c r="CED837" s="137"/>
      <c r="CEE837" s="137"/>
      <c r="CEF837" s="137"/>
      <c r="CEG837" s="137"/>
      <c r="CEH837" s="137"/>
      <c r="CEI837" s="137"/>
      <c r="CEJ837" s="137"/>
      <c r="CEK837" s="137"/>
      <c r="CEL837" s="137"/>
      <c r="CEM837" s="137"/>
      <c r="CEN837" s="137"/>
      <c r="CEO837" s="137"/>
      <c r="CEP837" s="137"/>
      <c r="CEQ837" s="137"/>
      <c r="CER837" s="137"/>
      <c r="CES837" s="137"/>
      <c r="CET837" s="137"/>
      <c r="CEU837" s="137"/>
      <c r="CEV837" s="137"/>
      <c r="CEW837" s="137"/>
      <c r="CEX837" s="137"/>
      <c r="CEY837" s="137"/>
      <c r="CEZ837" s="137"/>
      <c r="CFA837" s="137"/>
      <c r="CFB837" s="137"/>
      <c r="CFC837" s="137"/>
      <c r="CFD837" s="137"/>
      <c r="CFE837" s="137"/>
      <c r="CFF837" s="137"/>
      <c r="CFG837" s="137"/>
      <c r="CFH837" s="137"/>
      <c r="CFI837" s="137"/>
      <c r="CFJ837" s="137"/>
      <c r="CFK837" s="137"/>
      <c r="CFL837" s="137"/>
      <c r="CFM837" s="137"/>
      <c r="CFN837" s="137"/>
      <c r="CFO837" s="137"/>
      <c r="CFP837" s="137"/>
      <c r="CFQ837" s="137"/>
      <c r="CFR837" s="137"/>
      <c r="CFS837" s="137"/>
      <c r="CFT837" s="137"/>
      <c r="CFU837" s="137"/>
      <c r="CFV837" s="137"/>
      <c r="CFW837" s="137"/>
      <c r="CFX837" s="137"/>
      <c r="CFY837" s="137"/>
      <c r="CFZ837" s="137"/>
      <c r="CGA837" s="137"/>
      <c r="CGB837" s="137"/>
      <c r="CGC837" s="137"/>
      <c r="CGD837" s="137"/>
      <c r="CGE837" s="137"/>
      <c r="CGF837" s="137"/>
      <c r="CGG837" s="137"/>
      <c r="CGH837" s="137"/>
      <c r="CGI837" s="137"/>
      <c r="CGJ837" s="137"/>
      <c r="CGK837" s="137"/>
      <c r="CGL837" s="137"/>
      <c r="CGM837" s="137"/>
      <c r="CGN837" s="137"/>
      <c r="CGO837" s="137"/>
      <c r="CGP837" s="137"/>
      <c r="CGQ837" s="137"/>
      <c r="CGR837" s="137"/>
      <c r="CGS837" s="137"/>
      <c r="CGT837" s="137"/>
      <c r="CGU837" s="137"/>
      <c r="CGV837" s="137"/>
      <c r="CGW837" s="137"/>
      <c r="CGX837" s="137"/>
      <c r="CGY837" s="137"/>
      <c r="CGZ837" s="137"/>
      <c r="CHA837" s="137"/>
      <c r="CHB837" s="137"/>
      <c r="CHC837" s="137"/>
      <c r="CHD837" s="137"/>
      <c r="CHE837" s="137"/>
      <c r="CHF837" s="137"/>
      <c r="CHG837" s="137"/>
      <c r="CHH837" s="137"/>
      <c r="CHI837" s="137"/>
      <c r="CHJ837" s="137"/>
      <c r="CHK837" s="137"/>
      <c r="CHL837" s="137"/>
      <c r="CHM837" s="137"/>
      <c r="CHN837" s="137"/>
      <c r="CHO837" s="137"/>
      <c r="CHP837" s="137"/>
      <c r="CHQ837" s="137"/>
      <c r="CHR837" s="137"/>
      <c r="CHS837" s="137"/>
      <c r="CHT837" s="137"/>
      <c r="CHU837" s="137"/>
      <c r="CHV837" s="137"/>
      <c r="CHW837" s="137"/>
      <c r="CHX837" s="137"/>
      <c r="CHY837" s="137"/>
      <c r="CHZ837" s="137"/>
      <c r="CIA837" s="137"/>
      <c r="CIB837" s="137"/>
      <c r="CIC837" s="137"/>
      <c r="CID837" s="137"/>
      <c r="CIE837" s="137"/>
      <c r="CIF837" s="137"/>
      <c r="CIG837" s="137"/>
      <c r="CIH837" s="137"/>
      <c r="CII837" s="137"/>
      <c r="CIJ837" s="137"/>
      <c r="CIK837" s="137"/>
      <c r="CIL837" s="137"/>
      <c r="CIM837" s="137"/>
      <c r="CIN837" s="137"/>
      <c r="CIO837" s="137"/>
      <c r="CIP837" s="137"/>
      <c r="CIQ837" s="137"/>
      <c r="CIR837" s="137"/>
      <c r="CIS837" s="137"/>
      <c r="CIT837" s="137"/>
      <c r="CIU837" s="137"/>
      <c r="CIV837" s="137"/>
      <c r="CIW837" s="137"/>
      <c r="CIX837" s="137"/>
      <c r="CIY837" s="137"/>
      <c r="CIZ837" s="137"/>
      <c r="CJA837" s="137"/>
      <c r="CJB837" s="137"/>
      <c r="CJC837" s="137"/>
      <c r="CJD837" s="137"/>
      <c r="CJE837" s="137"/>
      <c r="CJF837" s="137"/>
      <c r="CJG837" s="137"/>
      <c r="CJH837" s="137"/>
      <c r="CJI837" s="137"/>
      <c r="CJJ837" s="137"/>
      <c r="CJK837" s="137"/>
      <c r="CJL837" s="137"/>
      <c r="CJM837" s="137"/>
      <c r="CJN837" s="137"/>
      <c r="CJO837" s="137"/>
      <c r="CJP837" s="137"/>
      <c r="CJQ837" s="137"/>
      <c r="CJR837" s="137"/>
      <c r="CJS837" s="137"/>
      <c r="CJT837" s="137"/>
      <c r="CJU837" s="137"/>
      <c r="CJV837" s="137"/>
      <c r="CJW837" s="137"/>
      <c r="CJX837" s="137"/>
      <c r="CJY837" s="137"/>
      <c r="CJZ837" s="137"/>
      <c r="CKA837" s="137"/>
      <c r="CKB837" s="137"/>
      <c r="CKC837" s="137"/>
      <c r="CKD837" s="137"/>
      <c r="CKE837" s="137"/>
      <c r="CKF837" s="137"/>
      <c r="CKG837" s="137"/>
      <c r="CKH837" s="137"/>
      <c r="CKI837" s="137"/>
      <c r="CKJ837" s="137"/>
      <c r="CKK837" s="137"/>
      <c r="CKL837" s="137"/>
      <c r="CKM837" s="137"/>
      <c r="CKN837" s="137"/>
      <c r="CKO837" s="137"/>
      <c r="CKP837" s="137"/>
      <c r="CKQ837" s="137"/>
      <c r="CKR837" s="137"/>
      <c r="CKS837" s="137"/>
      <c r="CKT837" s="137"/>
      <c r="CKU837" s="137"/>
      <c r="CKV837" s="137"/>
      <c r="CKW837" s="137"/>
      <c r="CKX837" s="137"/>
      <c r="CKY837" s="137"/>
      <c r="CKZ837" s="137"/>
      <c r="CLA837" s="137"/>
      <c r="CLB837" s="137"/>
      <c r="CLC837" s="137"/>
      <c r="CLD837" s="137"/>
      <c r="CLE837" s="137"/>
      <c r="CLF837" s="137"/>
      <c r="CLG837" s="137"/>
      <c r="CLH837" s="137"/>
      <c r="CLI837" s="137"/>
      <c r="CLJ837" s="137"/>
      <c r="CLK837" s="137"/>
      <c r="CLL837" s="137"/>
      <c r="CLM837" s="137"/>
      <c r="CLN837" s="137"/>
      <c r="CLO837" s="137"/>
      <c r="CLP837" s="137"/>
      <c r="CLQ837" s="137"/>
      <c r="CLR837" s="137"/>
      <c r="CLS837" s="137"/>
      <c r="CLT837" s="137"/>
      <c r="CLU837" s="137"/>
      <c r="CLV837" s="137"/>
      <c r="CLW837" s="137"/>
      <c r="CLX837" s="137"/>
      <c r="CLY837" s="137"/>
      <c r="CLZ837" s="137"/>
      <c r="CMA837" s="137"/>
      <c r="CMB837" s="137"/>
      <c r="CMC837" s="137"/>
      <c r="CMD837" s="137"/>
      <c r="CME837" s="137"/>
      <c r="CMF837" s="137"/>
      <c r="CMG837" s="137"/>
      <c r="CMH837" s="137"/>
      <c r="CMI837" s="137"/>
      <c r="CMJ837" s="137"/>
      <c r="CMK837" s="137"/>
      <c r="CML837" s="137"/>
      <c r="CMM837" s="137"/>
      <c r="CMN837" s="137"/>
      <c r="CMO837" s="137"/>
      <c r="CMP837" s="137"/>
      <c r="CMQ837" s="137"/>
      <c r="CMR837" s="137"/>
      <c r="CMS837" s="137"/>
      <c r="CMT837" s="137"/>
      <c r="CMU837" s="137"/>
      <c r="CMV837" s="137"/>
      <c r="CMW837" s="137"/>
      <c r="CMX837" s="137"/>
      <c r="CMY837" s="137"/>
      <c r="CMZ837" s="137"/>
      <c r="CNA837" s="137"/>
      <c r="CNB837" s="137"/>
      <c r="CNC837" s="137"/>
      <c r="CND837" s="137"/>
      <c r="CNE837" s="137"/>
      <c r="CNF837" s="137"/>
      <c r="CNG837" s="137"/>
      <c r="CNH837" s="137"/>
      <c r="CNI837" s="137"/>
      <c r="CNJ837" s="137"/>
      <c r="CNK837" s="137"/>
      <c r="CNL837" s="137"/>
      <c r="CNM837" s="137"/>
      <c r="CNN837" s="137"/>
      <c r="CNO837" s="137"/>
      <c r="CNP837" s="137"/>
      <c r="CNQ837" s="137"/>
      <c r="CNR837" s="137"/>
      <c r="CNS837" s="137"/>
      <c r="CNT837" s="137"/>
      <c r="CNU837" s="137"/>
      <c r="CNV837" s="137"/>
      <c r="CNW837" s="137"/>
      <c r="CNX837" s="137"/>
      <c r="CNY837" s="137"/>
      <c r="CNZ837" s="137"/>
      <c r="COA837" s="137"/>
      <c r="COB837" s="137"/>
      <c r="COC837" s="137"/>
      <c r="COD837" s="137"/>
      <c r="COE837" s="137"/>
      <c r="COF837" s="137"/>
      <c r="COG837" s="137"/>
      <c r="COH837" s="137"/>
      <c r="COI837" s="137"/>
      <c r="COJ837" s="137"/>
      <c r="COK837" s="137"/>
      <c r="COL837" s="137"/>
      <c r="COM837" s="137"/>
      <c r="CON837" s="137"/>
      <c r="COO837" s="137"/>
      <c r="COP837" s="137"/>
      <c r="COQ837" s="137"/>
      <c r="COR837" s="137"/>
      <c r="COS837" s="137"/>
      <c r="COT837" s="137"/>
      <c r="COU837" s="137"/>
      <c r="COV837" s="137"/>
      <c r="COW837" s="137"/>
      <c r="COX837" s="137"/>
      <c r="COY837" s="137"/>
      <c r="COZ837" s="137"/>
      <c r="CPA837" s="137"/>
      <c r="CPB837" s="137"/>
      <c r="CPC837" s="137"/>
      <c r="CPD837" s="137"/>
      <c r="CPE837" s="137"/>
      <c r="CPF837" s="137"/>
      <c r="CPG837" s="137"/>
      <c r="CPH837" s="137"/>
      <c r="CPI837" s="137"/>
      <c r="CPJ837" s="137"/>
      <c r="CPK837" s="137"/>
      <c r="CPL837" s="137"/>
      <c r="CPM837" s="137"/>
      <c r="CPN837" s="137"/>
      <c r="CPO837" s="137"/>
      <c r="CPP837" s="137"/>
      <c r="CPQ837" s="137"/>
      <c r="CPR837" s="137"/>
      <c r="CPS837" s="137"/>
      <c r="CPT837" s="137"/>
      <c r="CPU837" s="137"/>
      <c r="CPV837" s="137"/>
      <c r="CPW837" s="137"/>
      <c r="CPX837" s="137"/>
      <c r="CPY837" s="137"/>
      <c r="CPZ837" s="137"/>
      <c r="CQA837" s="137"/>
      <c r="CQB837" s="137"/>
      <c r="CQC837" s="137"/>
      <c r="CQD837" s="137"/>
      <c r="CQE837" s="137"/>
      <c r="CQF837" s="137"/>
      <c r="CQG837" s="137"/>
      <c r="CQH837" s="137"/>
      <c r="CQI837" s="137"/>
      <c r="CQJ837" s="137"/>
      <c r="CQK837" s="137"/>
      <c r="CQL837" s="137"/>
      <c r="CQM837" s="137"/>
      <c r="CQN837" s="137"/>
      <c r="CQO837" s="137"/>
      <c r="CQP837" s="137"/>
      <c r="CQQ837" s="137"/>
      <c r="CQR837" s="137"/>
      <c r="CQS837" s="137"/>
      <c r="CQT837" s="137"/>
      <c r="CQU837" s="137"/>
      <c r="CQV837" s="137"/>
      <c r="CQW837" s="137"/>
      <c r="CQX837" s="137"/>
      <c r="CQY837" s="137"/>
      <c r="CQZ837" s="137"/>
      <c r="CRA837" s="137"/>
      <c r="CRB837" s="137"/>
      <c r="CRC837" s="137"/>
      <c r="CRD837" s="137"/>
      <c r="CRE837" s="137"/>
      <c r="CRF837" s="137"/>
      <c r="CRG837" s="137"/>
      <c r="CRH837" s="137"/>
      <c r="CRI837" s="137"/>
      <c r="CRJ837" s="137"/>
      <c r="CRK837" s="137"/>
      <c r="CRL837" s="137"/>
      <c r="CRM837" s="137"/>
      <c r="CRN837" s="137"/>
      <c r="CRO837" s="137"/>
      <c r="CRP837" s="137"/>
      <c r="CRQ837" s="137"/>
      <c r="CRR837" s="137"/>
      <c r="CRS837" s="137"/>
      <c r="CRT837" s="137"/>
      <c r="CRU837" s="137"/>
      <c r="CRV837" s="137"/>
      <c r="CRW837" s="137"/>
      <c r="CRX837" s="137"/>
      <c r="CRY837" s="137"/>
      <c r="CRZ837" s="137"/>
      <c r="CSA837" s="137"/>
      <c r="CSB837" s="137"/>
      <c r="CSC837" s="137"/>
      <c r="CSD837" s="137"/>
      <c r="CSE837" s="137"/>
      <c r="CSF837" s="137"/>
      <c r="CSG837" s="137"/>
      <c r="CSH837" s="137"/>
      <c r="CSI837" s="137"/>
      <c r="CSJ837" s="137"/>
      <c r="CSK837" s="137"/>
      <c r="CSL837" s="137"/>
      <c r="CSM837" s="137"/>
      <c r="CSN837" s="137"/>
      <c r="CSO837" s="137"/>
      <c r="CSP837" s="137"/>
      <c r="CSQ837" s="137"/>
      <c r="CSR837" s="137"/>
      <c r="CSS837" s="137"/>
      <c r="CST837" s="137"/>
      <c r="CSU837" s="137"/>
      <c r="CSV837" s="137"/>
      <c r="CSW837" s="137"/>
      <c r="CSX837" s="137"/>
      <c r="CSY837" s="137"/>
      <c r="CSZ837" s="137"/>
      <c r="CTA837" s="137"/>
      <c r="CTB837" s="137"/>
      <c r="CTC837" s="137"/>
      <c r="CTD837" s="137"/>
      <c r="CTE837" s="137"/>
      <c r="CTF837" s="137"/>
      <c r="CTG837" s="137"/>
      <c r="CTH837" s="137"/>
      <c r="CTI837" s="137"/>
      <c r="CTJ837" s="137"/>
      <c r="CTK837" s="137"/>
      <c r="CTL837" s="137"/>
      <c r="CTM837" s="137"/>
      <c r="CTN837" s="137"/>
      <c r="CTO837" s="137"/>
      <c r="CTP837" s="137"/>
      <c r="CTQ837" s="137"/>
      <c r="CTR837" s="137"/>
      <c r="CTS837" s="137"/>
      <c r="CTT837" s="137"/>
      <c r="CTU837" s="137"/>
      <c r="CTV837" s="137"/>
      <c r="CTW837" s="137"/>
      <c r="CTX837" s="137"/>
      <c r="CTY837" s="137"/>
      <c r="CTZ837" s="137"/>
      <c r="CUA837" s="137"/>
      <c r="CUB837" s="137"/>
      <c r="CUC837" s="137"/>
      <c r="CUD837" s="137"/>
      <c r="CUE837" s="137"/>
      <c r="CUF837" s="137"/>
      <c r="CUG837" s="137"/>
      <c r="CUH837" s="137"/>
      <c r="CUI837" s="137"/>
      <c r="CUJ837" s="137"/>
      <c r="CUK837" s="137"/>
      <c r="CUL837" s="137"/>
      <c r="CUM837" s="137"/>
      <c r="CUN837" s="137"/>
      <c r="CUO837" s="137"/>
      <c r="CUP837" s="137"/>
      <c r="CUQ837" s="137"/>
      <c r="CUR837" s="137"/>
      <c r="CUS837" s="137"/>
      <c r="CUT837" s="137"/>
      <c r="CUU837" s="137"/>
      <c r="CUV837" s="137"/>
      <c r="CUW837" s="137"/>
      <c r="CUX837" s="137"/>
      <c r="CUY837" s="137"/>
      <c r="CUZ837" s="137"/>
      <c r="CVA837" s="137"/>
      <c r="CVB837" s="137"/>
      <c r="CVC837" s="137"/>
      <c r="CVD837" s="137"/>
      <c r="CVE837" s="137"/>
      <c r="CVF837" s="137"/>
      <c r="CVG837" s="137"/>
      <c r="CVH837" s="137"/>
      <c r="CVI837" s="137"/>
      <c r="CVJ837" s="137"/>
      <c r="CVK837" s="137"/>
      <c r="CVL837" s="137"/>
      <c r="CVM837" s="137"/>
      <c r="CVN837" s="137"/>
      <c r="CVO837" s="137"/>
      <c r="CVP837" s="137"/>
      <c r="CVQ837" s="137"/>
      <c r="CVR837" s="137"/>
      <c r="CVS837" s="137"/>
      <c r="CVT837" s="137"/>
      <c r="CVU837" s="137"/>
      <c r="CVV837" s="137"/>
      <c r="CVW837" s="137"/>
      <c r="CVX837" s="137"/>
      <c r="CVY837" s="137"/>
      <c r="CVZ837" s="137"/>
      <c r="CWA837" s="137"/>
      <c r="CWB837" s="137"/>
      <c r="CWC837" s="137"/>
      <c r="CWD837" s="137"/>
      <c r="CWE837" s="137"/>
      <c r="CWF837" s="137"/>
      <c r="CWG837" s="137"/>
      <c r="CWH837" s="137"/>
      <c r="CWI837" s="137"/>
      <c r="CWJ837" s="137"/>
      <c r="CWK837" s="137"/>
      <c r="CWL837" s="137"/>
      <c r="CWM837" s="137"/>
      <c r="CWN837" s="137"/>
      <c r="CWO837" s="137"/>
      <c r="CWP837" s="137"/>
      <c r="CWQ837" s="137"/>
      <c r="CWR837" s="137"/>
      <c r="CWS837" s="137"/>
      <c r="CWT837" s="137"/>
      <c r="CWU837" s="137"/>
      <c r="CWV837" s="137"/>
      <c r="CWW837" s="137"/>
      <c r="CWX837" s="137"/>
      <c r="CWY837" s="137"/>
      <c r="CWZ837" s="137"/>
      <c r="CXA837" s="137"/>
      <c r="CXB837" s="137"/>
      <c r="CXC837" s="137"/>
      <c r="CXD837" s="137"/>
      <c r="CXE837" s="137"/>
      <c r="CXF837" s="137"/>
      <c r="CXG837" s="137"/>
      <c r="CXH837" s="137"/>
      <c r="CXI837" s="137"/>
      <c r="CXJ837" s="137"/>
      <c r="CXK837" s="137"/>
      <c r="CXL837" s="137"/>
      <c r="CXM837" s="137"/>
      <c r="CXN837" s="137"/>
      <c r="CXO837" s="137"/>
      <c r="CXP837" s="137"/>
      <c r="CXQ837" s="137"/>
      <c r="CXR837" s="137"/>
      <c r="CXS837" s="137"/>
      <c r="CXT837" s="137"/>
      <c r="CXU837" s="137"/>
      <c r="CXV837" s="137"/>
      <c r="CXW837" s="137"/>
      <c r="CXX837" s="137"/>
      <c r="CXY837" s="137"/>
      <c r="CXZ837" s="137"/>
      <c r="CYA837" s="137"/>
      <c r="CYB837" s="137"/>
      <c r="CYC837" s="137"/>
      <c r="CYD837" s="137"/>
      <c r="CYE837" s="137"/>
      <c r="CYF837" s="137"/>
      <c r="CYG837" s="137"/>
      <c r="CYH837" s="137"/>
      <c r="CYI837" s="137"/>
      <c r="CYJ837" s="137"/>
      <c r="CYK837" s="137"/>
      <c r="CYL837" s="137"/>
      <c r="CYM837" s="137"/>
      <c r="CYN837" s="137"/>
      <c r="CYO837" s="137"/>
      <c r="CYP837" s="137"/>
      <c r="CYQ837" s="137"/>
      <c r="CYR837" s="137"/>
      <c r="CYS837" s="137"/>
      <c r="CYT837" s="137"/>
      <c r="CYU837" s="137"/>
      <c r="CYV837" s="137"/>
      <c r="CYW837" s="137"/>
      <c r="CYX837" s="137"/>
      <c r="CYY837" s="137"/>
      <c r="CYZ837" s="137"/>
      <c r="CZA837" s="137"/>
      <c r="CZB837" s="137"/>
      <c r="CZC837" s="137"/>
      <c r="CZD837" s="137"/>
      <c r="CZE837" s="137"/>
      <c r="CZF837" s="137"/>
      <c r="CZG837" s="137"/>
      <c r="CZH837" s="137"/>
      <c r="CZI837" s="137"/>
      <c r="CZJ837" s="137"/>
      <c r="CZK837" s="137"/>
      <c r="CZL837" s="137"/>
      <c r="CZM837" s="137"/>
      <c r="CZN837" s="137"/>
      <c r="CZO837" s="137"/>
      <c r="CZP837" s="137"/>
      <c r="CZQ837" s="137"/>
      <c r="CZR837" s="137"/>
      <c r="CZS837" s="137"/>
      <c r="CZT837" s="137"/>
      <c r="CZU837" s="137"/>
      <c r="CZV837" s="137"/>
      <c r="CZW837" s="137"/>
      <c r="CZX837" s="137"/>
      <c r="CZY837" s="137"/>
      <c r="CZZ837" s="137"/>
      <c r="DAA837" s="137"/>
      <c r="DAB837" s="137"/>
      <c r="DAC837" s="137"/>
      <c r="DAD837" s="137"/>
      <c r="DAE837" s="137"/>
      <c r="DAF837" s="137"/>
      <c r="DAG837" s="137"/>
      <c r="DAH837" s="137"/>
      <c r="DAI837" s="137"/>
      <c r="DAJ837" s="137"/>
      <c r="DAK837" s="137"/>
      <c r="DAL837" s="137"/>
      <c r="DAM837" s="137"/>
      <c r="DAN837" s="137"/>
      <c r="DAO837" s="137"/>
      <c r="DAP837" s="137"/>
      <c r="DAQ837" s="137"/>
      <c r="DAR837" s="137"/>
      <c r="DAS837" s="137"/>
      <c r="DAT837" s="137"/>
      <c r="DAU837" s="137"/>
      <c r="DAV837" s="137"/>
      <c r="DAW837" s="137"/>
      <c r="DAX837" s="137"/>
      <c r="DAY837" s="137"/>
      <c r="DAZ837" s="137"/>
      <c r="DBA837" s="137"/>
      <c r="DBB837" s="137"/>
      <c r="DBC837" s="137"/>
      <c r="DBD837" s="137"/>
      <c r="DBE837" s="137"/>
      <c r="DBF837" s="137"/>
      <c r="DBG837" s="137"/>
      <c r="DBH837" s="137"/>
      <c r="DBI837" s="137"/>
      <c r="DBJ837" s="137"/>
      <c r="DBK837" s="137"/>
      <c r="DBL837" s="137"/>
      <c r="DBM837" s="137"/>
      <c r="DBN837" s="137"/>
      <c r="DBO837" s="137"/>
      <c r="DBP837" s="137"/>
      <c r="DBQ837" s="137"/>
      <c r="DBR837" s="137"/>
      <c r="DBS837" s="137"/>
      <c r="DBT837" s="137"/>
      <c r="DBU837" s="137"/>
      <c r="DBV837" s="137"/>
      <c r="DBW837" s="137"/>
      <c r="DBX837" s="137"/>
      <c r="DBY837" s="137"/>
      <c r="DBZ837" s="137"/>
      <c r="DCA837" s="137"/>
      <c r="DCB837" s="137"/>
      <c r="DCC837" s="137"/>
      <c r="DCD837" s="137"/>
      <c r="DCE837" s="137"/>
      <c r="DCF837" s="137"/>
      <c r="DCG837" s="137"/>
      <c r="DCH837" s="137"/>
      <c r="DCI837" s="137"/>
      <c r="DCJ837" s="137"/>
      <c r="DCK837" s="137"/>
      <c r="DCL837" s="137"/>
      <c r="DCM837" s="137"/>
      <c r="DCN837" s="137"/>
      <c r="DCO837" s="137"/>
      <c r="DCP837" s="137"/>
      <c r="DCQ837" s="137"/>
      <c r="DCR837" s="137"/>
      <c r="DCS837" s="137"/>
      <c r="DCT837" s="137"/>
      <c r="DCU837" s="137"/>
      <c r="DCV837" s="137"/>
      <c r="DCW837" s="137"/>
      <c r="DCX837" s="137"/>
      <c r="DCY837" s="137"/>
      <c r="DCZ837" s="137"/>
      <c r="DDA837" s="137"/>
      <c r="DDB837" s="137"/>
      <c r="DDC837" s="137"/>
      <c r="DDD837" s="137"/>
      <c r="DDE837" s="137"/>
      <c r="DDF837" s="137"/>
      <c r="DDG837" s="137"/>
      <c r="DDH837" s="137"/>
      <c r="DDI837" s="137"/>
      <c r="DDJ837" s="137"/>
      <c r="DDK837" s="137"/>
      <c r="DDL837" s="137"/>
      <c r="DDM837" s="137"/>
      <c r="DDN837" s="137"/>
      <c r="DDO837" s="137"/>
      <c r="DDP837" s="137"/>
      <c r="DDQ837" s="137"/>
      <c r="DDR837" s="137"/>
      <c r="DDS837" s="137"/>
      <c r="DDT837" s="137"/>
      <c r="DDU837" s="137"/>
      <c r="DDV837" s="137"/>
      <c r="DDW837" s="137"/>
      <c r="DDX837" s="137"/>
      <c r="DDY837" s="137"/>
      <c r="DDZ837" s="137"/>
      <c r="DEA837" s="137"/>
      <c r="DEB837" s="137"/>
      <c r="DEC837" s="137"/>
      <c r="DED837" s="137"/>
      <c r="DEE837" s="137"/>
      <c r="DEF837" s="137"/>
      <c r="DEG837" s="137"/>
      <c r="DEH837" s="137"/>
      <c r="DEI837" s="137"/>
      <c r="DEJ837" s="137"/>
      <c r="DEK837" s="137"/>
      <c r="DEL837" s="137"/>
      <c r="DEM837" s="137"/>
      <c r="DEN837" s="137"/>
      <c r="DEO837" s="137"/>
      <c r="DEP837" s="137"/>
      <c r="DEQ837" s="137"/>
      <c r="DER837" s="137"/>
      <c r="DES837" s="137"/>
      <c r="DET837" s="137"/>
      <c r="DEU837" s="137"/>
      <c r="DEV837" s="137"/>
      <c r="DEW837" s="137"/>
      <c r="DEX837" s="137"/>
      <c r="DEY837" s="137"/>
      <c r="DEZ837" s="137"/>
      <c r="DFA837" s="137"/>
      <c r="DFB837" s="137"/>
      <c r="DFC837" s="137"/>
      <c r="DFD837" s="137"/>
      <c r="DFE837" s="137"/>
      <c r="DFF837" s="137"/>
      <c r="DFG837" s="137"/>
      <c r="DFH837" s="137"/>
      <c r="DFI837" s="137"/>
      <c r="DFJ837" s="137"/>
      <c r="DFK837" s="137"/>
      <c r="DFL837" s="137"/>
      <c r="DFM837" s="137"/>
      <c r="DFN837" s="137"/>
      <c r="DFO837" s="137"/>
      <c r="DFP837" s="137"/>
      <c r="DFQ837" s="137"/>
      <c r="DFR837" s="137"/>
      <c r="DFS837" s="137"/>
      <c r="DFT837" s="137"/>
      <c r="DFU837" s="137"/>
      <c r="DFV837" s="137"/>
      <c r="DFW837" s="137"/>
      <c r="DFX837" s="137"/>
      <c r="DFY837" s="137"/>
      <c r="DFZ837" s="137"/>
      <c r="DGA837" s="137"/>
      <c r="DGB837" s="137"/>
      <c r="DGC837" s="137"/>
      <c r="DGD837" s="137"/>
      <c r="DGE837" s="137"/>
      <c r="DGF837" s="137"/>
      <c r="DGG837" s="137"/>
      <c r="DGH837" s="137"/>
      <c r="DGI837" s="137"/>
      <c r="DGJ837" s="137"/>
      <c r="DGK837" s="137"/>
      <c r="DGL837" s="137"/>
      <c r="DGM837" s="137"/>
      <c r="DGN837" s="137"/>
      <c r="DGO837" s="137"/>
      <c r="DGP837" s="137"/>
      <c r="DGQ837" s="137"/>
      <c r="DGR837" s="137"/>
      <c r="DGS837" s="137"/>
      <c r="DGT837" s="137"/>
      <c r="DGU837" s="137"/>
      <c r="DGV837" s="137"/>
      <c r="DGW837" s="137"/>
      <c r="DGX837" s="137"/>
      <c r="DGY837" s="137"/>
      <c r="DGZ837" s="137"/>
      <c r="DHA837" s="137"/>
      <c r="DHB837" s="137"/>
      <c r="DHC837" s="137"/>
      <c r="DHD837" s="137"/>
      <c r="DHE837" s="137"/>
      <c r="DHF837" s="137"/>
      <c r="DHG837" s="137"/>
      <c r="DHH837" s="137"/>
      <c r="DHI837" s="137"/>
      <c r="DHJ837" s="137"/>
      <c r="DHK837" s="137"/>
      <c r="DHL837" s="137"/>
      <c r="DHM837" s="137"/>
      <c r="DHN837" s="137"/>
      <c r="DHO837" s="137"/>
      <c r="DHP837" s="137"/>
      <c r="DHQ837" s="137"/>
      <c r="DHR837" s="137"/>
      <c r="DHS837" s="137"/>
      <c r="DHT837" s="137"/>
      <c r="DHU837" s="137"/>
      <c r="DHV837" s="137"/>
      <c r="DHW837" s="137"/>
      <c r="DHX837" s="137"/>
      <c r="DHY837" s="137"/>
      <c r="DHZ837" s="137"/>
      <c r="DIA837" s="137"/>
      <c r="DIB837" s="137"/>
      <c r="DIC837" s="137"/>
      <c r="DID837" s="137"/>
      <c r="DIE837" s="137"/>
      <c r="DIF837" s="137"/>
      <c r="DIG837" s="137"/>
      <c r="DIH837" s="137"/>
      <c r="DII837" s="137"/>
      <c r="DIJ837" s="137"/>
      <c r="DIK837" s="137"/>
      <c r="DIL837" s="137"/>
      <c r="DIM837" s="137"/>
      <c r="DIN837" s="137"/>
      <c r="DIO837" s="137"/>
      <c r="DIP837" s="137"/>
      <c r="DIQ837" s="137"/>
      <c r="DIR837" s="137"/>
      <c r="DIS837" s="137"/>
      <c r="DIT837" s="137"/>
      <c r="DIU837" s="137"/>
      <c r="DIV837" s="137"/>
      <c r="DIW837" s="137"/>
      <c r="DIX837" s="137"/>
      <c r="DIY837" s="137"/>
      <c r="DIZ837" s="137"/>
      <c r="DJA837" s="137"/>
      <c r="DJB837" s="137"/>
      <c r="DJC837" s="137"/>
      <c r="DJD837" s="137"/>
      <c r="DJE837" s="137"/>
      <c r="DJF837" s="137"/>
      <c r="DJG837" s="137"/>
      <c r="DJH837" s="137"/>
      <c r="DJI837" s="137"/>
      <c r="DJJ837" s="137"/>
      <c r="DJK837" s="137"/>
      <c r="DJL837" s="137"/>
      <c r="DJM837" s="137"/>
      <c r="DJN837" s="137"/>
      <c r="DJO837" s="137"/>
      <c r="DJP837" s="137"/>
      <c r="DJQ837" s="137"/>
      <c r="DJR837" s="137"/>
      <c r="DJS837" s="137"/>
      <c r="DJT837" s="137"/>
      <c r="DJU837" s="137"/>
      <c r="DJV837" s="137"/>
      <c r="DJW837" s="137"/>
      <c r="DJX837" s="137"/>
      <c r="DJY837" s="137"/>
      <c r="DJZ837" s="137"/>
      <c r="DKA837" s="137"/>
      <c r="DKB837" s="137"/>
      <c r="DKC837" s="137"/>
      <c r="DKD837" s="137"/>
      <c r="DKE837" s="137"/>
      <c r="DKF837" s="137"/>
      <c r="DKG837" s="137"/>
      <c r="DKH837" s="137"/>
      <c r="DKI837" s="137"/>
      <c r="DKJ837" s="137"/>
      <c r="DKK837" s="137"/>
      <c r="DKL837" s="137"/>
      <c r="DKM837" s="137"/>
      <c r="DKN837" s="137"/>
      <c r="DKO837" s="137"/>
      <c r="DKP837" s="137"/>
      <c r="DKQ837" s="137"/>
      <c r="DKR837" s="137"/>
      <c r="DKS837" s="137"/>
      <c r="DKT837" s="137"/>
      <c r="DKU837" s="137"/>
      <c r="DKV837" s="137"/>
      <c r="DKW837" s="137"/>
      <c r="DKX837" s="137"/>
      <c r="DKY837" s="137"/>
      <c r="DKZ837" s="137"/>
      <c r="DLA837" s="137"/>
      <c r="DLB837" s="137"/>
      <c r="DLC837" s="137"/>
      <c r="DLD837" s="137"/>
      <c r="DLE837" s="137"/>
      <c r="DLF837" s="137"/>
      <c r="DLG837" s="137"/>
      <c r="DLH837" s="137"/>
      <c r="DLI837" s="137"/>
      <c r="DLJ837" s="137"/>
      <c r="DLK837" s="137"/>
      <c r="DLL837" s="137"/>
      <c r="DLM837" s="137"/>
      <c r="DLN837" s="137"/>
      <c r="DLO837" s="137"/>
      <c r="DLP837" s="137"/>
      <c r="DLQ837" s="137"/>
      <c r="DLR837" s="137"/>
      <c r="DLS837" s="137"/>
      <c r="DLT837" s="137"/>
      <c r="DLU837" s="137"/>
      <c r="DLV837" s="137"/>
      <c r="DLW837" s="137"/>
      <c r="DLX837" s="137"/>
      <c r="DLY837" s="137"/>
      <c r="DLZ837" s="137"/>
      <c r="DMA837" s="137"/>
      <c r="DMB837" s="137"/>
      <c r="DMC837" s="137"/>
      <c r="DMD837" s="137"/>
      <c r="DME837" s="137"/>
      <c r="DMF837" s="137"/>
      <c r="DMG837" s="137"/>
      <c r="DMH837" s="137"/>
      <c r="DMI837" s="137"/>
      <c r="DMJ837" s="137"/>
      <c r="DMK837" s="137"/>
      <c r="DML837" s="137"/>
      <c r="DMM837" s="137"/>
      <c r="DMN837" s="137"/>
      <c r="DMO837" s="137"/>
      <c r="DMP837" s="137"/>
      <c r="DMQ837" s="137"/>
      <c r="DMR837" s="137"/>
      <c r="DMS837" s="137"/>
      <c r="DMT837" s="137"/>
      <c r="DMU837" s="137"/>
      <c r="DMV837" s="137"/>
      <c r="DMW837" s="137"/>
      <c r="DMX837" s="137"/>
      <c r="DMY837" s="137"/>
      <c r="DMZ837" s="137"/>
      <c r="DNA837" s="137"/>
      <c r="DNB837" s="137"/>
      <c r="DNC837" s="137"/>
      <c r="DND837" s="137"/>
      <c r="DNE837" s="137"/>
      <c r="DNF837" s="137"/>
      <c r="DNG837" s="137"/>
      <c r="DNH837" s="137"/>
      <c r="DNI837" s="137"/>
      <c r="DNJ837" s="137"/>
      <c r="DNK837" s="137"/>
      <c r="DNL837" s="137"/>
      <c r="DNM837" s="137"/>
      <c r="DNN837" s="137"/>
      <c r="DNO837" s="137"/>
      <c r="DNP837" s="137"/>
      <c r="DNQ837" s="137"/>
      <c r="DNR837" s="137"/>
      <c r="DNS837" s="137"/>
      <c r="DNT837" s="137"/>
      <c r="DNU837" s="137"/>
      <c r="DNV837" s="137"/>
      <c r="DNW837" s="137"/>
      <c r="DNX837" s="137"/>
      <c r="DNY837" s="137"/>
      <c r="DNZ837" s="137"/>
      <c r="DOA837" s="137"/>
      <c r="DOB837" s="137"/>
      <c r="DOC837" s="137"/>
      <c r="DOD837" s="137"/>
      <c r="DOE837" s="137"/>
      <c r="DOF837" s="137"/>
      <c r="DOG837" s="137"/>
      <c r="DOH837" s="137"/>
      <c r="DOI837" s="137"/>
      <c r="DOJ837" s="137"/>
      <c r="DOK837" s="137"/>
      <c r="DOL837" s="137"/>
      <c r="DOM837" s="137"/>
      <c r="DON837" s="137"/>
      <c r="DOO837" s="137"/>
      <c r="DOP837" s="137"/>
      <c r="DOQ837" s="137"/>
      <c r="DOR837" s="137"/>
      <c r="DOS837" s="137"/>
      <c r="DOT837" s="137"/>
      <c r="DOU837" s="137"/>
      <c r="DOV837" s="137"/>
      <c r="DOW837" s="137"/>
      <c r="DOX837" s="137"/>
      <c r="DOY837" s="137"/>
      <c r="DOZ837" s="137"/>
      <c r="DPA837" s="137"/>
      <c r="DPB837" s="137"/>
      <c r="DPC837" s="137"/>
      <c r="DPD837" s="137"/>
      <c r="DPE837" s="137"/>
      <c r="DPF837" s="137"/>
      <c r="DPG837" s="137"/>
      <c r="DPH837" s="137"/>
      <c r="DPI837" s="137"/>
      <c r="DPJ837" s="137"/>
      <c r="DPK837" s="137"/>
      <c r="DPL837" s="137"/>
      <c r="DPM837" s="137"/>
      <c r="DPN837" s="137"/>
      <c r="DPO837" s="137"/>
      <c r="DPP837" s="137"/>
      <c r="DPQ837" s="137"/>
      <c r="DPR837" s="137"/>
      <c r="DPS837" s="137"/>
      <c r="DPT837" s="137"/>
      <c r="DPU837" s="137"/>
      <c r="DPV837" s="137"/>
      <c r="DPW837" s="137"/>
      <c r="DPX837" s="137"/>
      <c r="DPY837" s="137"/>
      <c r="DPZ837" s="137"/>
      <c r="DQA837" s="137"/>
      <c r="DQB837" s="137"/>
      <c r="DQC837" s="137"/>
      <c r="DQD837" s="137"/>
      <c r="DQE837" s="137"/>
      <c r="DQF837" s="137"/>
      <c r="DQG837" s="137"/>
      <c r="DQH837" s="137"/>
      <c r="DQI837" s="137"/>
      <c r="DQJ837" s="137"/>
      <c r="DQK837" s="137"/>
      <c r="DQL837" s="137"/>
      <c r="DQM837" s="137"/>
      <c r="DQN837" s="137"/>
      <c r="DQO837" s="137"/>
      <c r="DQP837" s="137"/>
      <c r="DQQ837" s="137"/>
      <c r="DQR837" s="137"/>
      <c r="DQS837" s="137"/>
      <c r="DQT837" s="137"/>
      <c r="DQU837" s="137"/>
      <c r="DQV837" s="137"/>
      <c r="DQW837" s="137"/>
      <c r="DQX837" s="137"/>
      <c r="DQY837" s="137"/>
      <c r="DQZ837" s="137"/>
      <c r="DRA837" s="137"/>
      <c r="DRB837" s="137"/>
      <c r="DRC837" s="137"/>
      <c r="DRD837" s="137"/>
      <c r="DRE837" s="137"/>
      <c r="DRF837" s="137"/>
      <c r="DRG837" s="137"/>
      <c r="DRH837" s="137"/>
      <c r="DRI837" s="137"/>
      <c r="DRJ837" s="137"/>
      <c r="DRK837" s="137"/>
      <c r="DRL837" s="137"/>
      <c r="DRM837" s="137"/>
      <c r="DRN837" s="137"/>
      <c r="DRO837" s="137"/>
      <c r="DRP837" s="137"/>
      <c r="DRQ837" s="137"/>
      <c r="DRR837" s="137"/>
      <c r="DRS837" s="137"/>
      <c r="DRT837" s="137"/>
      <c r="DRU837" s="137"/>
      <c r="DRV837" s="137"/>
      <c r="DRW837" s="137"/>
      <c r="DRX837" s="137"/>
      <c r="DRY837" s="137"/>
      <c r="DRZ837" s="137"/>
      <c r="DSA837" s="137"/>
      <c r="DSB837" s="137"/>
      <c r="DSC837" s="137"/>
      <c r="DSD837" s="137"/>
      <c r="DSE837" s="137"/>
      <c r="DSF837" s="137"/>
      <c r="DSG837" s="137"/>
      <c r="DSH837" s="137"/>
      <c r="DSI837" s="137"/>
      <c r="DSJ837" s="137"/>
      <c r="DSK837" s="137"/>
      <c r="DSL837" s="137"/>
      <c r="DSM837" s="137"/>
      <c r="DSN837" s="137"/>
      <c r="DSO837" s="137"/>
      <c r="DSP837" s="137"/>
      <c r="DSQ837" s="137"/>
      <c r="DSR837" s="137"/>
      <c r="DSS837" s="137"/>
      <c r="DST837" s="137"/>
      <c r="DSU837" s="137"/>
      <c r="DSV837" s="137"/>
      <c r="DSW837" s="137"/>
      <c r="DSX837" s="137"/>
      <c r="DSY837" s="137"/>
      <c r="DSZ837" s="137"/>
      <c r="DTA837" s="137"/>
      <c r="DTB837" s="137"/>
      <c r="DTC837" s="137"/>
      <c r="DTD837" s="137"/>
      <c r="DTE837" s="137"/>
      <c r="DTF837" s="137"/>
      <c r="DTG837" s="137"/>
      <c r="DTH837" s="137"/>
      <c r="DTI837" s="137"/>
      <c r="DTJ837" s="137"/>
      <c r="DTK837" s="137"/>
      <c r="DTL837" s="137"/>
      <c r="DTM837" s="137"/>
      <c r="DTN837" s="137"/>
      <c r="DTO837" s="137"/>
      <c r="DTP837" s="137"/>
      <c r="DTQ837" s="137"/>
      <c r="DTR837" s="137"/>
      <c r="DTS837" s="137"/>
      <c r="DTT837" s="137"/>
      <c r="DTU837" s="137"/>
      <c r="DTV837" s="137"/>
      <c r="DTW837" s="137"/>
      <c r="DTX837" s="137"/>
      <c r="DTY837" s="137"/>
      <c r="DTZ837" s="137"/>
      <c r="DUA837" s="137"/>
      <c r="DUB837" s="137"/>
      <c r="DUC837" s="137"/>
      <c r="DUD837" s="137"/>
      <c r="DUE837" s="137"/>
      <c r="DUF837" s="137"/>
      <c r="DUG837" s="137"/>
      <c r="DUH837" s="137"/>
      <c r="DUI837" s="137"/>
      <c r="DUJ837" s="137"/>
      <c r="DUK837" s="137"/>
      <c r="DUL837" s="137"/>
      <c r="DUM837" s="137"/>
      <c r="DUN837" s="137"/>
      <c r="DUO837" s="137"/>
      <c r="DUP837" s="137"/>
      <c r="DUQ837" s="137"/>
      <c r="DUR837" s="137"/>
      <c r="DUS837" s="137"/>
      <c r="DUT837" s="137"/>
      <c r="DUU837" s="137"/>
      <c r="DUV837" s="137"/>
      <c r="DUW837" s="137"/>
      <c r="DUX837" s="137"/>
      <c r="DUY837" s="137"/>
      <c r="DUZ837" s="137"/>
      <c r="DVA837" s="137"/>
      <c r="DVB837" s="137"/>
      <c r="DVC837" s="137"/>
      <c r="DVD837" s="137"/>
      <c r="DVE837" s="137"/>
      <c r="DVF837" s="137"/>
      <c r="DVG837" s="137"/>
      <c r="DVH837" s="137"/>
      <c r="DVI837" s="137"/>
      <c r="DVJ837" s="137"/>
      <c r="DVK837" s="137"/>
      <c r="DVL837" s="137"/>
      <c r="DVM837" s="137"/>
      <c r="DVN837" s="137"/>
      <c r="DVO837" s="137"/>
      <c r="DVP837" s="137"/>
      <c r="DVQ837" s="137"/>
      <c r="DVR837" s="137"/>
      <c r="DVS837" s="137"/>
      <c r="DVT837" s="137"/>
      <c r="DVU837" s="137"/>
      <c r="DVV837" s="137"/>
      <c r="DVW837" s="137"/>
      <c r="DVX837" s="137"/>
      <c r="DVY837" s="137"/>
      <c r="DVZ837" s="137"/>
      <c r="DWA837" s="137"/>
      <c r="DWB837" s="137"/>
      <c r="DWC837" s="137"/>
      <c r="DWD837" s="137"/>
      <c r="DWE837" s="137"/>
      <c r="DWF837" s="137"/>
      <c r="DWG837" s="137"/>
      <c r="DWH837" s="137"/>
      <c r="DWI837" s="137"/>
      <c r="DWJ837" s="137"/>
      <c r="DWK837" s="137"/>
      <c r="DWL837" s="137"/>
      <c r="DWM837" s="137"/>
      <c r="DWN837" s="137"/>
      <c r="DWO837" s="137"/>
      <c r="DWP837" s="137"/>
      <c r="DWQ837" s="137"/>
      <c r="DWR837" s="137"/>
      <c r="DWS837" s="137"/>
      <c r="DWT837" s="137"/>
      <c r="DWU837" s="137"/>
      <c r="DWV837" s="137"/>
      <c r="DWW837" s="137"/>
      <c r="DWX837" s="137"/>
      <c r="DWY837" s="137"/>
      <c r="DWZ837" s="137"/>
      <c r="DXA837" s="137"/>
      <c r="DXB837" s="137"/>
      <c r="DXC837" s="137"/>
      <c r="DXD837" s="137"/>
      <c r="DXE837" s="137"/>
      <c r="DXF837" s="137"/>
      <c r="DXG837" s="137"/>
      <c r="DXH837" s="137"/>
      <c r="DXI837" s="137"/>
      <c r="DXJ837" s="137"/>
      <c r="DXK837" s="137"/>
      <c r="DXL837" s="137"/>
      <c r="DXM837" s="137"/>
      <c r="DXN837" s="137"/>
      <c r="DXO837" s="137"/>
      <c r="DXP837" s="137"/>
      <c r="DXQ837" s="137"/>
      <c r="DXR837" s="137"/>
      <c r="DXS837" s="137"/>
      <c r="DXT837" s="137"/>
      <c r="DXU837" s="137"/>
      <c r="DXV837" s="137"/>
      <c r="DXW837" s="137"/>
      <c r="DXX837" s="137"/>
      <c r="DXY837" s="137"/>
      <c r="DXZ837" s="137"/>
      <c r="DYA837" s="137"/>
      <c r="DYB837" s="137"/>
      <c r="DYC837" s="137"/>
      <c r="DYD837" s="137"/>
      <c r="DYE837" s="137"/>
      <c r="DYF837" s="137"/>
      <c r="DYG837" s="137"/>
      <c r="DYH837" s="137"/>
      <c r="DYI837" s="137"/>
      <c r="DYJ837" s="137"/>
      <c r="DYK837" s="137"/>
      <c r="DYL837" s="137"/>
      <c r="DYM837" s="137"/>
      <c r="DYN837" s="137"/>
      <c r="DYO837" s="137"/>
      <c r="DYP837" s="137"/>
      <c r="DYQ837" s="137"/>
      <c r="DYR837" s="137"/>
      <c r="DYS837" s="137"/>
      <c r="DYT837" s="137"/>
      <c r="DYU837" s="137"/>
      <c r="DYV837" s="137"/>
      <c r="DYW837" s="137"/>
      <c r="DYX837" s="137"/>
      <c r="DYY837" s="137"/>
      <c r="DYZ837" s="137"/>
      <c r="DZA837" s="137"/>
      <c r="DZB837" s="137"/>
      <c r="DZC837" s="137"/>
      <c r="DZD837" s="137"/>
      <c r="DZE837" s="137"/>
      <c r="DZF837" s="137"/>
      <c r="DZG837" s="137"/>
      <c r="DZH837" s="137"/>
      <c r="DZI837" s="137"/>
      <c r="DZJ837" s="137"/>
      <c r="DZK837" s="137"/>
      <c r="DZL837" s="137"/>
      <c r="DZM837" s="137"/>
      <c r="DZN837" s="137"/>
      <c r="DZO837" s="137"/>
      <c r="DZP837" s="137"/>
      <c r="DZQ837" s="137"/>
      <c r="DZR837" s="137"/>
      <c r="DZS837" s="137"/>
      <c r="DZT837" s="137"/>
      <c r="DZU837" s="137"/>
      <c r="DZV837" s="137"/>
      <c r="DZW837" s="137"/>
      <c r="DZX837" s="137"/>
      <c r="DZY837" s="137"/>
      <c r="DZZ837" s="137"/>
      <c r="EAA837" s="137"/>
      <c r="EAB837" s="137"/>
      <c r="EAC837" s="137"/>
      <c r="EAD837" s="137"/>
      <c r="EAE837" s="137"/>
      <c r="EAF837" s="137"/>
      <c r="EAG837" s="137"/>
      <c r="EAH837" s="137"/>
      <c r="EAI837" s="137"/>
      <c r="EAJ837" s="137"/>
      <c r="EAK837" s="137"/>
      <c r="EAL837" s="137"/>
      <c r="EAM837" s="137"/>
      <c r="EAN837" s="137"/>
      <c r="EAO837" s="137"/>
      <c r="EAP837" s="137"/>
      <c r="EAQ837" s="137"/>
      <c r="EAR837" s="137"/>
      <c r="EAS837" s="137"/>
      <c r="EAT837" s="137"/>
      <c r="EAU837" s="137"/>
      <c r="EAV837" s="137"/>
      <c r="EAW837" s="137"/>
      <c r="EAX837" s="137"/>
      <c r="EAY837" s="137"/>
      <c r="EAZ837" s="137"/>
      <c r="EBA837" s="137"/>
      <c r="EBB837" s="137"/>
      <c r="EBC837" s="137"/>
      <c r="EBD837" s="137"/>
      <c r="EBE837" s="137"/>
      <c r="EBF837" s="137"/>
      <c r="EBG837" s="137"/>
      <c r="EBH837" s="137"/>
      <c r="EBI837" s="137"/>
      <c r="EBJ837" s="137"/>
      <c r="EBK837" s="137"/>
      <c r="EBL837" s="137"/>
      <c r="EBM837" s="137"/>
      <c r="EBN837" s="137"/>
      <c r="EBO837" s="137"/>
      <c r="EBP837" s="137"/>
      <c r="EBQ837" s="137"/>
      <c r="EBR837" s="137"/>
      <c r="EBS837" s="137"/>
      <c r="EBT837" s="137"/>
      <c r="EBU837" s="137"/>
      <c r="EBV837" s="137"/>
      <c r="EBW837" s="137"/>
      <c r="EBX837" s="137"/>
      <c r="EBY837" s="137"/>
      <c r="EBZ837" s="137"/>
      <c r="ECA837" s="137"/>
      <c r="ECB837" s="137"/>
      <c r="ECC837" s="137"/>
      <c r="ECD837" s="137"/>
      <c r="ECE837" s="137"/>
      <c r="ECF837" s="137"/>
      <c r="ECG837" s="137"/>
      <c r="ECH837" s="137"/>
      <c r="ECI837" s="137"/>
      <c r="ECJ837" s="137"/>
      <c r="ECK837" s="137"/>
      <c r="ECL837" s="137"/>
      <c r="ECM837" s="137"/>
      <c r="ECN837" s="137"/>
      <c r="ECO837" s="137"/>
      <c r="ECP837" s="137"/>
      <c r="ECQ837" s="137"/>
      <c r="ECR837" s="137"/>
      <c r="ECS837" s="137"/>
      <c r="ECT837" s="137"/>
      <c r="ECU837" s="137"/>
      <c r="ECV837" s="137"/>
      <c r="ECW837" s="137"/>
      <c r="ECX837" s="137"/>
      <c r="ECY837" s="137"/>
      <c r="ECZ837" s="137"/>
      <c r="EDA837" s="137"/>
      <c r="EDB837" s="137"/>
      <c r="EDC837" s="137"/>
      <c r="EDD837" s="137"/>
      <c r="EDE837" s="137"/>
      <c r="EDF837" s="137"/>
      <c r="EDG837" s="137"/>
      <c r="EDH837" s="137"/>
      <c r="EDI837" s="137"/>
      <c r="EDJ837" s="137"/>
      <c r="EDK837" s="137"/>
      <c r="EDL837" s="137"/>
      <c r="EDM837" s="137"/>
      <c r="EDN837" s="137"/>
      <c r="EDO837" s="137"/>
      <c r="EDP837" s="137"/>
      <c r="EDQ837" s="137"/>
      <c r="EDR837" s="137"/>
      <c r="EDS837" s="137"/>
      <c r="EDT837" s="137"/>
      <c r="EDU837" s="137"/>
      <c r="EDV837" s="137"/>
      <c r="EDW837" s="137"/>
      <c r="EDX837" s="137"/>
      <c r="EDY837" s="137"/>
      <c r="EDZ837" s="137"/>
      <c r="EEA837" s="137"/>
      <c r="EEB837" s="137"/>
      <c r="EEC837" s="137"/>
      <c r="EED837" s="137"/>
      <c r="EEE837" s="137"/>
      <c r="EEF837" s="137"/>
      <c r="EEG837" s="137"/>
      <c r="EEH837" s="137"/>
      <c r="EEI837" s="137"/>
      <c r="EEJ837" s="137"/>
      <c r="EEK837" s="137"/>
      <c r="EEL837" s="137"/>
      <c r="EEM837" s="137"/>
      <c r="EEN837" s="137"/>
      <c r="EEO837" s="137"/>
      <c r="EEP837" s="137"/>
      <c r="EEQ837" s="137"/>
      <c r="EER837" s="137"/>
      <c r="EES837" s="137"/>
      <c r="EET837" s="137"/>
      <c r="EEU837" s="137"/>
      <c r="EEV837" s="137"/>
      <c r="EEW837" s="137"/>
      <c r="EEX837" s="137"/>
      <c r="EEY837" s="137"/>
      <c r="EEZ837" s="137"/>
      <c r="EFA837" s="137"/>
      <c r="EFB837" s="137"/>
      <c r="EFC837" s="137"/>
      <c r="EFD837" s="137"/>
      <c r="EFE837" s="137"/>
      <c r="EFF837" s="137"/>
      <c r="EFG837" s="137"/>
      <c r="EFH837" s="137"/>
      <c r="EFI837" s="137"/>
      <c r="EFJ837" s="137"/>
      <c r="EFK837" s="137"/>
      <c r="EFL837" s="137"/>
      <c r="EFM837" s="137"/>
      <c r="EFN837" s="137"/>
      <c r="EFO837" s="137"/>
      <c r="EFP837" s="137"/>
      <c r="EFQ837" s="137"/>
      <c r="EFR837" s="137"/>
      <c r="EFS837" s="137"/>
      <c r="EFT837" s="137"/>
      <c r="EFU837" s="137"/>
      <c r="EFV837" s="137"/>
      <c r="EFW837" s="137"/>
      <c r="EFX837" s="137"/>
      <c r="EFY837" s="137"/>
      <c r="EFZ837" s="137"/>
      <c r="EGA837" s="137"/>
      <c r="EGB837" s="137"/>
      <c r="EGC837" s="137"/>
      <c r="EGD837" s="137"/>
      <c r="EGE837" s="137"/>
      <c r="EGF837" s="137"/>
      <c r="EGG837" s="137"/>
      <c r="EGH837" s="137"/>
      <c r="EGI837" s="137"/>
      <c r="EGJ837" s="137"/>
      <c r="EGK837" s="137"/>
      <c r="EGL837" s="137"/>
      <c r="EGM837" s="137"/>
      <c r="EGN837" s="137"/>
      <c r="EGO837" s="137"/>
      <c r="EGP837" s="137"/>
      <c r="EGQ837" s="137"/>
      <c r="EGR837" s="137"/>
      <c r="EGS837" s="137"/>
      <c r="EGT837" s="137"/>
      <c r="EGU837" s="137"/>
      <c r="EGV837" s="137"/>
      <c r="EGW837" s="137"/>
      <c r="EGX837" s="137"/>
      <c r="EGY837" s="137"/>
      <c r="EGZ837" s="137"/>
      <c r="EHA837" s="137"/>
      <c r="EHB837" s="137"/>
      <c r="EHC837" s="137"/>
      <c r="EHD837" s="137"/>
      <c r="EHE837" s="137"/>
      <c r="EHF837" s="137"/>
      <c r="EHG837" s="137"/>
      <c r="EHH837" s="137"/>
      <c r="EHI837" s="137"/>
      <c r="EHJ837" s="137"/>
      <c r="EHK837" s="137"/>
      <c r="EHL837" s="137"/>
      <c r="EHM837" s="137"/>
      <c r="EHN837" s="137"/>
      <c r="EHO837" s="137"/>
      <c r="EHP837" s="137"/>
      <c r="EHQ837" s="137"/>
      <c r="EHR837" s="137"/>
      <c r="EHS837" s="137"/>
      <c r="EHT837" s="137"/>
      <c r="EHU837" s="137"/>
      <c r="EHV837" s="137"/>
      <c r="EHW837" s="137"/>
      <c r="EHX837" s="137"/>
      <c r="EHY837" s="137"/>
      <c r="EHZ837" s="137"/>
      <c r="EIA837" s="137"/>
      <c r="EIB837" s="137"/>
      <c r="EIC837" s="137"/>
      <c r="EID837" s="137"/>
      <c r="EIE837" s="137"/>
      <c r="EIF837" s="137"/>
      <c r="EIG837" s="137"/>
      <c r="EIH837" s="137"/>
      <c r="EII837" s="137"/>
      <c r="EIJ837" s="137"/>
      <c r="EIK837" s="137"/>
      <c r="EIL837" s="137"/>
      <c r="EIM837" s="137"/>
      <c r="EIN837" s="137"/>
      <c r="EIO837" s="137"/>
      <c r="EIP837" s="137"/>
      <c r="EIQ837" s="137"/>
      <c r="EIR837" s="137"/>
      <c r="EIS837" s="137"/>
      <c r="EIT837" s="137"/>
      <c r="EIU837" s="137"/>
      <c r="EIV837" s="137"/>
      <c r="EIW837" s="137"/>
      <c r="EIX837" s="137"/>
      <c r="EIY837" s="137"/>
      <c r="EIZ837" s="137"/>
      <c r="EJA837" s="137"/>
      <c r="EJB837" s="137"/>
      <c r="EJC837" s="137"/>
      <c r="EJD837" s="137"/>
      <c r="EJE837" s="137"/>
      <c r="EJF837" s="137"/>
      <c r="EJG837" s="137"/>
      <c r="EJH837" s="137"/>
      <c r="EJI837" s="137"/>
      <c r="EJJ837" s="137"/>
      <c r="EJK837" s="137"/>
      <c r="EJL837" s="137"/>
      <c r="EJM837" s="137"/>
      <c r="EJN837" s="137"/>
      <c r="EJO837" s="137"/>
      <c r="EJP837" s="137"/>
      <c r="EJQ837" s="137"/>
      <c r="EJR837" s="137"/>
      <c r="EJS837" s="137"/>
      <c r="EJT837" s="137"/>
      <c r="EJU837" s="137"/>
      <c r="EJV837" s="137"/>
      <c r="EJW837" s="137"/>
      <c r="EJX837" s="137"/>
      <c r="EJY837" s="137"/>
      <c r="EJZ837" s="137"/>
      <c r="EKA837" s="137"/>
      <c r="EKB837" s="137"/>
      <c r="EKC837" s="137"/>
      <c r="EKD837" s="137"/>
      <c r="EKE837" s="137"/>
      <c r="EKF837" s="137"/>
      <c r="EKG837" s="137"/>
      <c r="EKH837" s="137"/>
      <c r="EKI837" s="137"/>
      <c r="EKJ837" s="137"/>
      <c r="EKK837" s="137"/>
      <c r="EKL837" s="137"/>
      <c r="EKM837" s="137"/>
      <c r="EKN837" s="137"/>
      <c r="EKO837" s="137"/>
      <c r="EKP837" s="137"/>
      <c r="EKQ837" s="137"/>
      <c r="EKR837" s="137"/>
      <c r="EKS837" s="137"/>
      <c r="EKT837" s="137"/>
      <c r="EKU837" s="137"/>
      <c r="EKV837" s="137"/>
      <c r="EKW837" s="137"/>
      <c r="EKX837" s="137"/>
      <c r="EKY837" s="137"/>
      <c r="EKZ837" s="137"/>
      <c r="ELA837" s="137"/>
      <c r="ELB837" s="137"/>
      <c r="ELC837" s="137"/>
      <c r="ELD837" s="137"/>
      <c r="ELE837" s="137"/>
      <c r="ELF837" s="137"/>
      <c r="ELG837" s="137"/>
      <c r="ELH837" s="137"/>
      <c r="ELI837" s="137"/>
      <c r="ELJ837" s="137"/>
      <c r="ELK837" s="137"/>
      <c r="ELL837" s="137"/>
      <c r="ELM837" s="137"/>
      <c r="ELN837" s="137"/>
      <c r="ELO837" s="137"/>
      <c r="ELP837" s="137"/>
      <c r="ELQ837" s="137"/>
      <c r="ELR837" s="137"/>
      <c r="ELS837" s="137"/>
      <c r="ELT837" s="137"/>
      <c r="ELU837" s="137"/>
      <c r="ELV837" s="137"/>
      <c r="ELW837" s="137"/>
      <c r="ELX837" s="137"/>
      <c r="ELY837" s="137"/>
      <c r="ELZ837" s="137"/>
      <c r="EMA837" s="137"/>
      <c r="EMB837" s="137"/>
      <c r="EMC837" s="137"/>
      <c r="EMD837" s="137"/>
      <c r="EME837" s="137"/>
      <c r="EMF837" s="137"/>
      <c r="EMG837" s="137"/>
      <c r="EMH837" s="137"/>
      <c r="EMI837" s="137"/>
      <c r="EMJ837" s="137"/>
      <c r="EMK837" s="137"/>
      <c r="EML837" s="137"/>
      <c r="EMM837" s="137"/>
      <c r="EMN837" s="137"/>
      <c r="EMO837" s="137"/>
      <c r="EMP837" s="137"/>
      <c r="EMQ837" s="137"/>
      <c r="EMR837" s="137"/>
      <c r="EMS837" s="137"/>
      <c r="EMT837" s="137"/>
      <c r="EMU837" s="137"/>
      <c r="EMV837" s="137"/>
      <c r="EMW837" s="137"/>
      <c r="EMX837" s="137"/>
      <c r="EMY837" s="137"/>
      <c r="EMZ837" s="137"/>
      <c r="ENA837" s="137"/>
      <c r="ENB837" s="137"/>
      <c r="ENC837" s="137"/>
      <c r="END837" s="137"/>
      <c r="ENE837" s="137"/>
      <c r="ENF837" s="137"/>
      <c r="ENG837" s="137"/>
      <c r="ENH837" s="137"/>
      <c r="ENI837" s="137"/>
      <c r="ENJ837" s="137"/>
      <c r="ENK837" s="137"/>
      <c r="ENL837" s="137"/>
      <c r="ENM837" s="137"/>
      <c r="ENN837" s="137"/>
      <c r="ENO837" s="137"/>
      <c r="ENP837" s="137"/>
      <c r="ENQ837" s="137"/>
      <c r="ENR837" s="137"/>
      <c r="ENS837" s="137"/>
      <c r="ENT837" s="137"/>
      <c r="ENU837" s="137"/>
      <c r="ENV837" s="137"/>
      <c r="ENW837" s="137"/>
      <c r="ENX837" s="137"/>
      <c r="ENY837" s="137"/>
      <c r="ENZ837" s="137"/>
      <c r="EOA837" s="137"/>
      <c r="EOB837" s="137"/>
      <c r="EOC837" s="137"/>
      <c r="EOD837" s="137"/>
      <c r="EOE837" s="137"/>
      <c r="EOF837" s="137"/>
      <c r="EOG837" s="137"/>
      <c r="EOH837" s="137"/>
      <c r="EOI837" s="137"/>
      <c r="EOJ837" s="137"/>
      <c r="EOK837" s="137"/>
      <c r="EOL837" s="137"/>
      <c r="EOM837" s="137"/>
      <c r="EON837" s="137"/>
      <c r="EOO837" s="137"/>
      <c r="EOP837" s="137"/>
      <c r="EOQ837" s="137"/>
      <c r="EOR837" s="137"/>
      <c r="EOS837" s="137"/>
      <c r="EOT837" s="137"/>
      <c r="EOU837" s="137"/>
      <c r="EOV837" s="137"/>
      <c r="EOW837" s="137"/>
      <c r="EOX837" s="137"/>
      <c r="EOY837" s="137"/>
      <c r="EOZ837" s="137"/>
      <c r="EPA837" s="137"/>
      <c r="EPB837" s="137"/>
      <c r="EPC837" s="137"/>
      <c r="EPD837" s="137"/>
      <c r="EPE837" s="137"/>
      <c r="EPF837" s="137"/>
      <c r="EPG837" s="137"/>
      <c r="EPH837" s="137"/>
      <c r="EPI837" s="137"/>
      <c r="EPJ837" s="137"/>
      <c r="EPK837" s="137"/>
      <c r="EPL837" s="137"/>
      <c r="EPM837" s="137"/>
      <c r="EPN837" s="137"/>
      <c r="EPO837" s="137"/>
      <c r="EPP837" s="137"/>
      <c r="EPQ837" s="137"/>
      <c r="EPR837" s="137"/>
      <c r="EPS837" s="137"/>
      <c r="EPT837" s="137"/>
      <c r="EPU837" s="137"/>
      <c r="EPV837" s="137"/>
      <c r="EPW837" s="137"/>
      <c r="EPX837" s="137"/>
      <c r="EPY837" s="137"/>
      <c r="EPZ837" s="137"/>
      <c r="EQA837" s="137"/>
      <c r="EQB837" s="137"/>
      <c r="EQC837" s="137"/>
      <c r="EQD837" s="137"/>
      <c r="EQE837" s="137"/>
      <c r="EQF837" s="137"/>
      <c r="EQG837" s="137"/>
      <c r="EQH837" s="137"/>
      <c r="EQI837" s="137"/>
      <c r="EQJ837" s="137"/>
      <c r="EQK837" s="137"/>
      <c r="EQL837" s="137"/>
      <c r="EQM837" s="137"/>
      <c r="EQN837" s="137"/>
      <c r="EQO837" s="137"/>
      <c r="EQP837" s="137"/>
      <c r="EQQ837" s="137"/>
      <c r="EQR837" s="137"/>
      <c r="EQS837" s="137"/>
      <c r="EQT837" s="137"/>
      <c r="EQU837" s="137"/>
      <c r="EQV837" s="137"/>
      <c r="EQW837" s="137"/>
      <c r="EQX837" s="137"/>
      <c r="EQY837" s="137"/>
      <c r="EQZ837" s="137"/>
      <c r="ERA837" s="137"/>
      <c r="ERB837" s="137"/>
      <c r="ERC837" s="137"/>
      <c r="ERD837" s="137"/>
      <c r="ERE837" s="137"/>
      <c r="ERF837" s="137"/>
      <c r="ERG837" s="137"/>
      <c r="ERH837" s="137"/>
      <c r="ERI837" s="137"/>
      <c r="ERJ837" s="137"/>
      <c r="ERK837" s="137"/>
      <c r="ERL837" s="137"/>
      <c r="ERM837" s="137"/>
      <c r="ERN837" s="137"/>
      <c r="ERO837" s="137"/>
      <c r="ERP837" s="137"/>
      <c r="ERQ837" s="137"/>
      <c r="ERR837" s="137"/>
      <c r="ERS837" s="137"/>
      <c r="ERT837" s="137"/>
      <c r="ERU837" s="137"/>
      <c r="ERV837" s="137"/>
      <c r="ERW837" s="137"/>
      <c r="ERX837" s="137"/>
      <c r="ERY837" s="137"/>
      <c r="ERZ837" s="137"/>
      <c r="ESA837" s="137"/>
      <c r="ESB837" s="137"/>
      <c r="ESC837" s="137"/>
      <c r="ESD837" s="137"/>
      <c r="ESE837" s="137"/>
      <c r="ESF837" s="137"/>
      <c r="ESG837" s="137"/>
      <c r="ESH837" s="137"/>
      <c r="ESI837" s="137"/>
      <c r="ESJ837" s="137"/>
      <c r="ESK837" s="137"/>
      <c r="ESL837" s="137"/>
      <c r="ESM837" s="137"/>
      <c r="ESN837" s="137"/>
      <c r="ESO837" s="137"/>
      <c r="ESP837" s="137"/>
      <c r="ESQ837" s="137"/>
      <c r="ESR837" s="137"/>
      <c r="ESS837" s="137"/>
      <c r="EST837" s="137"/>
      <c r="ESU837" s="137"/>
      <c r="ESV837" s="137"/>
      <c r="ESW837" s="137"/>
      <c r="ESX837" s="137"/>
      <c r="ESY837" s="137"/>
      <c r="ESZ837" s="137"/>
      <c r="ETA837" s="137"/>
      <c r="ETB837" s="137"/>
      <c r="ETC837" s="137"/>
      <c r="ETD837" s="137"/>
      <c r="ETE837" s="137"/>
      <c r="ETF837" s="137"/>
      <c r="ETG837" s="137"/>
      <c r="ETH837" s="137"/>
      <c r="ETI837" s="137"/>
      <c r="ETJ837" s="137"/>
      <c r="ETK837" s="137"/>
      <c r="ETL837" s="137"/>
      <c r="ETM837" s="137"/>
      <c r="ETN837" s="137"/>
      <c r="ETO837" s="137"/>
      <c r="ETP837" s="137"/>
      <c r="ETQ837" s="137"/>
      <c r="ETR837" s="137"/>
      <c r="ETS837" s="137"/>
      <c r="ETT837" s="137"/>
      <c r="ETU837" s="137"/>
      <c r="ETV837" s="137"/>
      <c r="ETW837" s="137"/>
      <c r="ETX837" s="137"/>
      <c r="ETY837" s="137"/>
      <c r="ETZ837" s="137"/>
      <c r="EUA837" s="137"/>
      <c r="EUB837" s="137"/>
      <c r="EUC837" s="137"/>
      <c r="EUD837" s="137"/>
      <c r="EUE837" s="137"/>
      <c r="EUF837" s="137"/>
      <c r="EUG837" s="137"/>
      <c r="EUH837" s="137"/>
      <c r="EUI837" s="137"/>
      <c r="EUJ837" s="137"/>
      <c r="EUK837" s="137"/>
      <c r="EUL837" s="137"/>
      <c r="EUM837" s="137"/>
      <c r="EUN837" s="137"/>
      <c r="EUO837" s="137"/>
      <c r="EUP837" s="137"/>
      <c r="EUQ837" s="137"/>
      <c r="EUR837" s="137"/>
      <c r="EUS837" s="137"/>
      <c r="EUT837" s="137"/>
      <c r="EUU837" s="137"/>
      <c r="EUV837" s="137"/>
      <c r="EUW837" s="137"/>
      <c r="EUX837" s="137"/>
      <c r="EUY837" s="137"/>
      <c r="EUZ837" s="137"/>
      <c r="EVA837" s="137"/>
      <c r="EVB837" s="137"/>
      <c r="EVC837" s="137"/>
      <c r="EVD837" s="137"/>
      <c r="EVE837" s="137"/>
      <c r="EVF837" s="137"/>
      <c r="EVG837" s="137"/>
      <c r="EVH837" s="137"/>
      <c r="EVI837" s="137"/>
      <c r="EVJ837" s="137"/>
      <c r="EVK837" s="137"/>
      <c r="EVL837" s="137"/>
      <c r="EVM837" s="137"/>
      <c r="EVN837" s="137"/>
      <c r="EVO837" s="137"/>
      <c r="EVP837" s="137"/>
      <c r="EVQ837" s="137"/>
      <c r="EVR837" s="137"/>
      <c r="EVS837" s="137"/>
      <c r="EVT837" s="137"/>
      <c r="EVU837" s="137"/>
      <c r="EVV837" s="137"/>
      <c r="EVW837" s="137"/>
      <c r="EVX837" s="137"/>
      <c r="EVY837" s="137"/>
      <c r="EVZ837" s="137"/>
      <c r="EWA837" s="137"/>
      <c r="EWB837" s="137"/>
      <c r="EWC837" s="137"/>
      <c r="EWD837" s="137"/>
      <c r="EWE837" s="137"/>
      <c r="EWF837" s="137"/>
      <c r="EWG837" s="137"/>
      <c r="EWH837" s="137"/>
      <c r="EWI837" s="137"/>
      <c r="EWJ837" s="137"/>
      <c r="EWK837" s="137"/>
      <c r="EWL837" s="137"/>
      <c r="EWM837" s="137"/>
      <c r="EWN837" s="137"/>
      <c r="EWO837" s="137"/>
      <c r="EWP837" s="137"/>
      <c r="EWQ837" s="137"/>
      <c r="EWR837" s="137"/>
      <c r="EWS837" s="137"/>
      <c r="EWT837" s="137"/>
      <c r="EWU837" s="137"/>
      <c r="EWV837" s="137"/>
      <c r="EWW837" s="137"/>
      <c r="EWX837" s="137"/>
      <c r="EWY837" s="137"/>
      <c r="EWZ837" s="137"/>
      <c r="EXA837" s="137"/>
      <c r="EXB837" s="137"/>
      <c r="EXC837" s="137"/>
      <c r="EXD837" s="137"/>
      <c r="EXE837" s="137"/>
      <c r="EXF837" s="137"/>
      <c r="EXG837" s="137"/>
      <c r="EXH837" s="137"/>
      <c r="EXI837" s="137"/>
      <c r="EXJ837" s="137"/>
      <c r="EXK837" s="137"/>
      <c r="EXL837" s="137"/>
      <c r="EXM837" s="137"/>
      <c r="EXN837" s="137"/>
      <c r="EXO837" s="137"/>
      <c r="EXP837" s="137"/>
      <c r="EXQ837" s="137"/>
      <c r="EXR837" s="137"/>
      <c r="EXS837" s="137"/>
      <c r="EXT837" s="137"/>
      <c r="EXU837" s="137"/>
      <c r="EXV837" s="137"/>
      <c r="EXW837" s="137"/>
      <c r="EXX837" s="137"/>
      <c r="EXY837" s="137"/>
      <c r="EXZ837" s="137"/>
      <c r="EYA837" s="137"/>
      <c r="EYB837" s="137"/>
      <c r="EYC837" s="137"/>
      <c r="EYD837" s="137"/>
      <c r="EYE837" s="137"/>
      <c r="EYF837" s="137"/>
      <c r="EYG837" s="137"/>
      <c r="EYH837" s="137"/>
      <c r="EYI837" s="137"/>
      <c r="EYJ837" s="137"/>
      <c r="EYK837" s="137"/>
      <c r="EYL837" s="137"/>
      <c r="EYM837" s="137"/>
      <c r="EYN837" s="137"/>
      <c r="EYO837" s="137"/>
      <c r="EYP837" s="137"/>
      <c r="EYQ837" s="137"/>
      <c r="EYR837" s="137"/>
      <c r="EYS837" s="137"/>
      <c r="EYT837" s="137"/>
      <c r="EYU837" s="137"/>
      <c r="EYV837" s="137"/>
      <c r="EYW837" s="137"/>
      <c r="EYX837" s="137"/>
      <c r="EYY837" s="137"/>
      <c r="EYZ837" s="137"/>
      <c r="EZA837" s="137"/>
      <c r="EZB837" s="137"/>
      <c r="EZC837" s="137"/>
      <c r="EZD837" s="137"/>
      <c r="EZE837" s="137"/>
      <c r="EZF837" s="137"/>
      <c r="EZG837" s="137"/>
      <c r="EZH837" s="137"/>
      <c r="EZI837" s="137"/>
      <c r="EZJ837" s="137"/>
      <c r="EZK837" s="137"/>
      <c r="EZL837" s="137"/>
      <c r="EZM837" s="137"/>
      <c r="EZN837" s="137"/>
      <c r="EZO837" s="137"/>
      <c r="EZP837" s="137"/>
      <c r="EZQ837" s="137"/>
      <c r="EZR837" s="137"/>
      <c r="EZS837" s="137"/>
      <c r="EZT837" s="137"/>
      <c r="EZU837" s="137"/>
      <c r="EZV837" s="137"/>
      <c r="EZW837" s="137"/>
      <c r="EZX837" s="137"/>
      <c r="EZY837" s="137"/>
      <c r="EZZ837" s="137"/>
      <c r="FAA837" s="137"/>
      <c r="FAB837" s="137"/>
      <c r="FAC837" s="137"/>
      <c r="FAD837" s="137"/>
      <c r="FAE837" s="137"/>
      <c r="FAF837" s="137"/>
      <c r="FAG837" s="137"/>
      <c r="FAH837" s="137"/>
      <c r="FAI837" s="137"/>
      <c r="FAJ837" s="137"/>
      <c r="FAK837" s="137"/>
      <c r="FAL837" s="137"/>
      <c r="FAM837" s="137"/>
      <c r="FAN837" s="137"/>
      <c r="FAO837" s="137"/>
      <c r="FAP837" s="137"/>
      <c r="FAQ837" s="137"/>
      <c r="FAR837" s="137"/>
      <c r="FAS837" s="137"/>
      <c r="FAT837" s="137"/>
      <c r="FAU837" s="137"/>
      <c r="FAV837" s="137"/>
      <c r="FAW837" s="137"/>
      <c r="FAX837" s="137"/>
      <c r="FAY837" s="137"/>
      <c r="FAZ837" s="137"/>
      <c r="FBA837" s="137"/>
      <c r="FBB837" s="137"/>
      <c r="FBC837" s="137"/>
      <c r="FBD837" s="137"/>
      <c r="FBE837" s="137"/>
      <c r="FBF837" s="137"/>
      <c r="FBG837" s="137"/>
      <c r="FBH837" s="137"/>
      <c r="FBI837" s="137"/>
      <c r="FBJ837" s="137"/>
      <c r="FBK837" s="137"/>
      <c r="FBL837" s="137"/>
      <c r="FBM837" s="137"/>
      <c r="FBN837" s="137"/>
      <c r="FBO837" s="137"/>
      <c r="FBP837" s="137"/>
      <c r="FBQ837" s="137"/>
      <c r="FBR837" s="137"/>
      <c r="FBS837" s="137"/>
      <c r="FBT837" s="137"/>
      <c r="FBU837" s="137"/>
      <c r="FBV837" s="137"/>
      <c r="FBW837" s="137"/>
      <c r="FBX837" s="137"/>
      <c r="FBY837" s="137"/>
      <c r="FBZ837" s="137"/>
      <c r="FCA837" s="137"/>
      <c r="FCB837" s="137"/>
      <c r="FCC837" s="137"/>
      <c r="FCD837" s="137"/>
      <c r="FCE837" s="137"/>
      <c r="FCF837" s="137"/>
      <c r="FCG837" s="137"/>
      <c r="FCH837" s="137"/>
      <c r="FCI837" s="137"/>
      <c r="FCJ837" s="137"/>
      <c r="FCK837" s="137"/>
      <c r="FCL837" s="137"/>
      <c r="FCM837" s="137"/>
      <c r="FCN837" s="137"/>
      <c r="FCO837" s="137"/>
      <c r="FCP837" s="137"/>
      <c r="FCQ837" s="137"/>
      <c r="FCR837" s="137"/>
      <c r="FCS837" s="137"/>
      <c r="FCT837" s="137"/>
      <c r="FCU837" s="137"/>
      <c r="FCV837" s="137"/>
      <c r="FCW837" s="137"/>
      <c r="FCX837" s="137"/>
      <c r="FCY837" s="137"/>
      <c r="FCZ837" s="137"/>
      <c r="FDA837" s="137"/>
      <c r="FDB837" s="137"/>
      <c r="FDC837" s="137"/>
      <c r="FDD837" s="137"/>
      <c r="FDE837" s="137"/>
      <c r="FDF837" s="137"/>
      <c r="FDG837" s="137"/>
      <c r="FDH837" s="137"/>
      <c r="FDI837" s="137"/>
      <c r="FDJ837" s="137"/>
      <c r="FDK837" s="137"/>
      <c r="FDL837" s="137"/>
      <c r="FDM837" s="137"/>
      <c r="FDN837" s="137"/>
      <c r="FDO837" s="137"/>
      <c r="FDP837" s="137"/>
      <c r="FDQ837" s="137"/>
      <c r="FDR837" s="137"/>
      <c r="FDS837" s="137"/>
      <c r="FDT837" s="137"/>
      <c r="FDU837" s="137"/>
      <c r="FDV837" s="137"/>
      <c r="FDW837" s="137"/>
      <c r="FDX837" s="137"/>
      <c r="FDY837" s="137"/>
      <c r="FDZ837" s="137"/>
      <c r="FEA837" s="137"/>
      <c r="FEB837" s="137"/>
      <c r="FEC837" s="137"/>
      <c r="FED837" s="137"/>
      <c r="FEE837" s="137"/>
      <c r="FEF837" s="137"/>
      <c r="FEG837" s="137"/>
      <c r="FEH837" s="137"/>
      <c r="FEI837" s="137"/>
      <c r="FEJ837" s="137"/>
      <c r="FEK837" s="137"/>
      <c r="FEL837" s="137"/>
      <c r="FEM837" s="137"/>
      <c r="FEN837" s="137"/>
      <c r="FEO837" s="137"/>
      <c r="FEP837" s="137"/>
      <c r="FEQ837" s="137"/>
      <c r="FER837" s="137"/>
      <c r="FES837" s="137"/>
      <c r="FET837" s="137"/>
      <c r="FEU837" s="137"/>
      <c r="FEV837" s="137"/>
      <c r="FEW837" s="137"/>
      <c r="FEX837" s="137"/>
      <c r="FEY837" s="137"/>
      <c r="FEZ837" s="137"/>
      <c r="FFA837" s="137"/>
      <c r="FFB837" s="137"/>
      <c r="FFC837" s="137"/>
      <c r="FFD837" s="137"/>
      <c r="FFE837" s="137"/>
      <c r="FFF837" s="137"/>
      <c r="FFG837" s="137"/>
      <c r="FFH837" s="137"/>
      <c r="FFI837" s="137"/>
      <c r="FFJ837" s="137"/>
      <c r="FFK837" s="137"/>
      <c r="FFL837" s="137"/>
      <c r="FFM837" s="137"/>
      <c r="FFN837" s="137"/>
      <c r="FFO837" s="137"/>
      <c r="FFP837" s="137"/>
      <c r="FFQ837" s="137"/>
      <c r="FFR837" s="137"/>
      <c r="FFS837" s="137"/>
      <c r="FFT837" s="137"/>
      <c r="FFU837" s="137"/>
      <c r="FFV837" s="137"/>
      <c r="FFW837" s="137"/>
      <c r="FFX837" s="137"/>
      <c r="FFY837" s="137"/>
      <c r="FFZ837" s="137"/>
      <c r="FGA837" s="137"/>
      <c r="FGB837" s="137"/>
      <c r="FGC837" s="137"/>
      <c r="FGD837" s="137"/>
      <c r="FGE837" s="137"/>
      <c r="FGF837" s="137"/>
      <c r="FGG837" s="137"/>
      <c r="FGH837" s="137"/>
      <c r="FGI837" s="137"/>
      <c r="FGJ837" s="137"/>
      <c r="FGK837" s="137"/>
      <c r="FGL837" s="137"/>
      <c r="FGM837" s="137"/>
      <c r="FGN837" s="137"/>
      <c r="FGO837" s="137"/>
      <c r="FGP837" s="137"/>
      <c r="FGQ837" s="137"/>
      <c r="FGR837" s="137"/>
      <c r="FGS837" s="137"/>
      <c r="FGT837" s="137"/>
      <c r="FGU837" s="137"/>
      <c r="FGV837" s="137"/>
      <c r="FGW837" s="137"/>
      <c r="FGX837" s="137"/>
      <c r="FGY837" s="137"/>
      <c r="FGZ837" s="137"/>
      <c r="FHA837" s="137"/>
      <c r="FHB837" s="137"/>
      <c r="FHC837" s="137"/>
      <c r="FHD837" s="137"/>
      <c r="FHE837" s="137"/>
      <c r="FHF837" s="137"/>
      <c r="FHG837" s="137"/>
      <c r="FHH837" s="137"/>
      <c r="FHI837" s="137"/>
      <c r="FHJ837" s="137"/>
      <c r="FHK837" s="137"/>
      <c r="FHL837" s="137"/>
      <c r="FHM837" s="137"/>
      <c r="FHN837" s="137"/>
      <c r="FHO837" s="137"/>
      <c r="FHP837" s="137"/>
      <c r="FHQ837" s="137"/>
      <c r="FHR837" s="137"/>
      <c r="FHS837" s="137"/>
      <c r="FHT837" s="137"/>
      <c r="FHU837" s="137"/>
      <c r="FHV837" s="137"/>
      <c r="FHW837" s="137"/>
      <c r="FHX837" s="137"/>
      <c r="FHY837" s="137"/>
      <c r="FHZ837" s="137"/>
      <c r="FIA837" s="137"/>
      <c r="FIB837" s="137"/>
      <c r="FIC837" s="137"/>
      <c r="FID837" s="137"/>
      <c r="FIE837" s="137"/>
      <c r="FIF837" s="137"/>
      <c r="FIG837" s="137"/>
      <c r="FIH837" s="137"/>
      <c r="FII837" s="137"/>
      <c r="FIJ837" s="137"/>
      <c r="FIK837" s="137"/>
      <c r="FIL837" s="137"/>
      <c r="FIM837" s="137"/>
      <c r="FIN837" s="137"/>
      <c r="FIO837" s="137"/>
      <c r="FIP837" s="137"/>
      <c r="FIQ837" s="137"/>
      <c r="FIR837" s="137"/>
      <c r="FIS837" s="137"/>
      <c r="FIT837" s="137"/>
      <c r="FIU837" s="137"/>
      <c r="FIV837" s="137"/>
      <c r="FIW837" s="137"/>
      <c r="FIX837" s="137"/>
      <c r="FIY837" s="137"/>
      <c r="FIZ837" s="137"/>
      <c r="FJA837" s="137"/>
      <c r="FJB837" s="137"/>
      <c r="FJC837" s="137"/>
      <c r="FJD837" s="137"/>
      <c r="FJE837" s="137"/>
      <c r="FJF837" s="137"/>
      <c r="FJG837" s="137"/>
      <c r="FJH837" s="137"/>
      <c r="FJI837" s="137"/>
      <c r="FJJ837" s="137"/>
      <c r="FJK837" s="137"/>
      <c r="FJL837" s="137"/>
      <c r="FJM837" s="137"/>
      <c r="FJN837" s="137"/>
      <c r="FJO837" s="137"/>
      <c r="FJP837" s="137"/>
      <c r="FJQ837" s="137"/>
      <c r="FJR837" s="137"/>
      <c r="FJS837" s="137"/>
      <c r="FJT837" s="137"/>
      <c r="FJU837" s="137"/>
      <c r="FJV837" s="137"/>
      <c r="FJW837" s="137"/>
      <c r="FJX837" s="137"/>
      <c r="FJY837" s="137"/>
      <c r="FJZ837" s="137"/>
      <c r="FKA837" s="137"/>
      <c r="FKB837" s="137"/>
      <c r="FKC837" s="137"/>
      <c r="FKD837" s="137"/>
      <c r="FKE837" s="137"/>
      <c r="FKF837" s="137"/>
      <c r="FKG837" s="137"/>
      <c r="FKH837" s="137"/>
      <c r="FKI837" s="137"/>
      <c r="FKJ837" s="137"/>
      <c r="FKK837" s="137"/>
      <c r="FKL837" s="137"/>
      <c r="FKM837" s="137"/>
      <c r="FKN837" s="137"/>
      <c r="FKO837" s="137"/>
      <c r="FKP837" s="137"/>
      <c r="FKQ837" s="137"/>
      <c r="FKR837" s="137"/>
      <c r="FKS837" s="137"/>
      <c r="FKT837" s="137"/>
      <c r="FKU837" s="137"/>
      <c r="FKV837" s="137"/>
      <c r="FKW837" s="137"/>
      <c r="FKX837" s="137"/>
      <c r="FKY837" s="137"/>
      <c r="FKZ837" s="137"/>
      <c r="FLA837" s="137"/>
      <c r="FLB837" s="137"/>
      <c r="FLC837" s="137"/>
      <c r="FLD837" s="137"/>
      <c r="FLE837" s="137"/>
      <c r="FLF837" s="137"/>
      <c r="FLG837" s="137"/>
      <c r="FLH837" s="137"/>
      <c r="FLI837" s="137"/>
      <c r="FLJ837" s="137"/>
      <c r="FLK837" s="137"/>
      <c r="FLL837" s="137"/>
      <c r="FLM837" s="137"/>
      <c r="FLN837" s="137"/>
      <c r="FLO837" s="137"/>
      <c r="FLP837" s="137"/>
      <c r="FLQ837" s="137"/>
      <c r="FLR837" s="137"/>
      <c r="FLS837" s="137"/>
      <c r="FLT837" s="137"/>
      <c r="FLU837" s="137"/>
      <c r="FLV837" s="137"/>
      <c r="FLW837" s="137"/>
      <c r="FLX837" s="137"/>
      <c r="FLY837" s="137"/>
      <c r="FLZ837" s="137"/>
      <c r="FMA837" s="137"/>
      <c r="FMB837" s="137"/>
      <c r="FMC837" s="137"/>
      <c r="FMD837" s="137"/>
      <c r="FME837" s="137"/>
      <c r="FMF837" s="137"/>
      <c r="FMG837" s="137"/>
      <c r="FMH837" s="137"/>
      <c r="FMI837" s="137"/>
      <c r="FMJ837" s="137"/>
      <c r="FMK837" s="137"/>
      <c r="FML837" s="137"/>
      <c r="FMM837" s="137"/>
      <c r="FMN837" s="137"/>
      <c r="FMO837" s="137"/>
      <c r="FMP837" s="137"/>
      <c r="FMQ837" s="137"/>
      <c r="FMR837" s="137"/>
      <c r="FMS837" s="137"/>
      <c r="FMT837" s="137"/>
      <c r="FMU837" s="137"/>
      <c r="FMV837" s="137"/>
      <c r="FMW837" s="137"/>
      <c r="FMX837" s="137"/>
      <c r="FMY837" s="137"/>
      <c r="FMZ837" s="137"/>
      <c r="FNA837" s="137"/>
      <c r="FNB837" s="137"/>
      <c r="FNC837" s="137"/>
      <c r="FND837" s="137"/>
      <c r="FNE837" s="137"/>
      <c r="FNF837" s="137"/>
      <c r="FNG837" s="137"/>
      <c r="FNH837" s="137"/>
      <c r="FNI837" s="137"/>
      <c r="FNJ837" s="137"/>
      <c r="FNK837" s="137"/>
      <c r="FNL837" s="137"/>
      <c r="FNM837" s="137"/>
      <c r="FNN837" s="137"/>
      <c r="FNO837" s="137"/>
      <c r="FNP837" s="137"/>
      <c r="FNQ837" s="137"/>
      <c r="FNR837" s="137"/>
      <c r="FNS837" s="137"/>
      <c r="FNT837" s="137"/>
      <c r="FNU837" s="137"/>
      <c r="FNV837" s="137"/>
      <c r="FNW837" s="137"/>
      <c r="FNX837" s="137"/>
      <c r="FNY837" s="137"/>
      <c r="FNZ837" s="137"/>
      <c r="FOA837" s="137"/>
      <c r="FOB837" s="137"/>
      <c r="FOC837" s="137"/>
      <c r="FOD837" s="137"/>
      <c r="FOE837" s="137"/>
      <c r="FOF837" s="137"/>
      <c r="FOG837" s="137"/>
      <c r="FOH837" s="137"/>
      <c r="FOI837" s="137"/>
      <c r="FOJ837" s="137"/>
      <c r="FOK837" s="137"/>
      <c r="FOL837" s="137"/>
      <c r="FOM837" s="137"/>
      <c r="FON837" s="137"/>
      <c r="FOO837" s="137"/>
      <c r="FOP837" s="137"/>
      <c r="FOQ837" s="137"/>
      <c r="FOR837" s="137"/>
      <c r="FOS837" s="137"/>
      <c r="FOT837" s="137"/>
      <c r="FOU837" s="137"/>
      <c r="FOV837" s="137"/>
      <c r="FOW837" s="137"/>
      <c r="FOX837" s="137"/>
      <c r="FOY837" s="137"/>
      <c r="FOZ837" s="137"/>
      <c r="FPA837" s="137"/>
      <c r="FPB837" s="137"/>
      <c r="FPC837" s="137"/>
      <c r="FPD837" s="137"/>
      <c r="FPE837" s="137"/>
      <c r="FPF837" s="137"/>
      <c r="FPG837" s="137"/>
      <c r="FPH837" s="137"/>
      <c r="FPI837" s="137"/>
      <c r="FPJ837" s="137"/>
      <c r="FPK837" s="137"/>
      <c r="FPL837" s="137"/>
      <c r="FPM837" s="137"/>
      <c r="FPN837" s="137"/>
      <c r="FPO837" s="137"/>
      <c r="FPP837" s="137"/>
      <c r="FPQ837" s="137"/>
      <c r="FPR837" s="137"/>
      <c r="FPS837" s="137"/>
      <c r="FPT837" s="137"/>
      <c r="FPU837" s="137"/>
      <c r="FPV837" s="137"/>
      <c r="FPW837" s="137"/>
      <c r="FPX837" s="137"/>
      <c r="FPY837" s="137"/>
      <c r="FPZ837" s="137"/>
      <c r="FQA837" s="137"/>
      <c r="FQB837" s="137"/>
      <c r="FQC837" s="137"/>
      <c r="FQD837" s="137"/>
      <c r="FQE837" s="137"/>
      <c r="FQF837" s="137"/>
      <c r="FQG837" s="137"/>
      <c r="FQH837" s="137"/>
      <c r="FQI837" s="137"/>
      <c r="FQJ837" s="137"/>
      <c r="FQK837" s="137"/>
      <c r="FQL837" s="137"/>
      <c r="FQM837" s="137"/>
      <c r="FQN837" s="137"/>
      <c r="FQO837" s="137"/>
      <c r="FQP837" s="137"/>
      <c r="FQQ837" s="137"/>
      <c r="FQR837" s="137"/>
      <c r="FQS837" s="137"/>
      <c r="FQT837" s="137"/>
      <c r="FQU837" s="137"/>
      <c r="FQV837" s="137"/>
      <c r="FQW837" s="137"/>
      <c r="FQX837" s="137"/>
      <c r="FQY837" s="137"/>
      <c r="FQZ837" s="137"/>
      <c r="FRA837" s="137"/>
      <c r="FRB837" s="137"/>
      <c r="FRC837" s="137"/>
      <c r="FRD837" s="137"/>
      <c r="FRE837" s="137"/>
      <c r="FRF837" s="137"/>
      <c r="FRG837" s="137"/>
      <c r="FRH837" s="137"/>
      <c r="FRI837" s="137"/>
      <c r="FRJ837" s="137"/>
      <c r="FRK837" s="137"/>
      <c r="FRL837" s="137"/>
      <c r="FRM837" s="137"/>
      <c r="FRN837" s="137"/>
      <c r="FRO837" s="137"/>
      <c r="FRP837" s="137"/>
      <c r="FRQ837" s="137"/>
      <c r="FRR837" s="137"/>
      <c r="FRS837" s="137"/>
      <c r="FRT837" s="137"/>
      <c r="FRU837" s="137"/>
      <c r="FRV837" s="137"/>
      <c r="FRW837" s="137"/>
      <c r="FRX837" s="137"/>
      <c r="FRY837" s="137"/>
      <c r="FRZ837" s="137"/>
      <c r="FSA837" s="137"/>
      <c r="FSB837" s="137"/>
      <c r="FSC837" s="137"/>
      <c r="FSD837" s="137"/>
      <c r="FSE837" s="137"/>
      <c r="FSF837" s="137"/>
      <c r="FSG837" s="137"/>
      <c r="FSH837" s="137"/>
      <c r="FSI837" s="137"/>
      <c r="FSJ837" s="137"/>
      <c r="FSK837" s="137"/>
      <c r="FSL837" s="137"/>
      <c r="FSM837" s="137"/>
      <c r="FSN837" s="137"/>
      <c r="FSO837" s="137"/>
      <c r="FSP837" s="137"/>
      <c r="FSQ837" s="137"/>
      <c r="FSR837" s="137"/>
      <c r="FSS837" s="137"/>
      <c r="FST837" s="137"/>
      <c r="FSU837" s="137"/>
      <c r="FSV837" s="137"/>
      <c r="FSW837" s="137"/>
      <c r="FSX837" s="137"/>
      <c r="FSY837" s="137"/>
      <c r="FSZ837" s="137"/>
      <c r="FTA837" s="137"/>
      <c r="FTB837" s="137"/>
      <c r="FTC837" s="137"/>
      <c r="FTD837" s="137"/>
      <c r="FTE837" s="137"/>
      <c r="FTF837" s="137"/>
      <c r="FTG837" s="137"/>
      <c r="FTH837" s="137"/>
      <c r="FTI837" s="137"/>
      <c r="FTJ837" s="137"/>
      <c r="FTK837" s="137"/>
      <c r="FTL837" s="137"/>
      <c r="FTM837" s="137"/>
      <c r="FTN837" s="137"/>
      <c r="FTO837" s="137"/>
      <c r="FTP837" s="137"/>
      <c r="FTQ837" s="137"/>
      <c r="FTR837" s="137"/>
      <c r="FTS837" s="137"/>
      <c r="FTT837" s="137"/>
      <c r="FTU837" s="137"/>
      <c r="FTV837" s="137"/>
      <c r="FTW837" s="137"/>
      <c r="FTX837" s="137"/>
      <c r="FTY837" s="137"/>
      <c r="FTZ837" s="137"/>
      <c r="FUA837" s="137"/>
      <c r="FUB837" s="137"/>
      <c r="FUC837" s="137"/>
      <c r="FUD837" s="137"/>
      <c r="FUE837" s="137"/>
      <c r="FUF837" s="137"/>
      <c r="FUG837" s="137"/>
      <c r="FUH837" s="137"/>
      <c r="FUI837" s="137"/>
      <c r="FUJ837" s="137"/>
      <c r="FUK837" s="137"/>
      <c r="FUL837" s="137"/>
      <c r="FUM837" s="137"/>
      <c r="FUN837" s="137"/>
      <c r="FUO837" s="137"/>
      <c r="FUP837" s="137"/>
      <c r="FUQ837" s="137"/>
      <c r="FUR837" s="137"/>
      <c r="FUS837" s="137"/>
      <c r="FUT837" s="137"/>
      <c r="FUU837" s="137"/>
      <c r="FUV837" s="137"/>
      <c r="FUW837" s="137"/>
      <c r="FUX837" s="137"/>
      <c r="FUY837" s="137"/>
      <c r="FUZ837" s="137"/>
      <c r="FVA837" s="137"/>
      <c r="FVB837" s="137"/>
      <c r="FVC837" s="137"/>
      <c r="FVD837" s="137"/>
      <c r="FVE837" s="137"/>
      <c r="FVF837" s="137"/>
      <c r="FVG837" s="137"/>
      <c r="FVH837" s="137"/>
      <c r="FVI837" s="137"/>
      <c r="FVJ837" s="137"/>
      <c r="FVK837" s="137"/>
      <c r="FVL837" s="137"/>
      <c r="FVM837" s="137"/>
      <c r="FVN837" s="137"/>
      <c r="FVO837" s="137"/>
      <c r="FVP837" s="137"/>
      <c r="FVQ837" s="137"/>
      <c r="FVR837" s="137"/>
      <c r="FVS837" s="137"/>
      <c r="FVT837" s="137"/>
      <c r="FVU837" s="137"/>
      <c r="FVV837" s="137"/>
      <c r="FVW837" s="137"/>
      <c r="FVX837" s="137"/>
      <c r="FVY837" s="137"/>
      <c r="FVZ837" s="137"/>
      <c r="FWA837" s="137"/>
      <c r="FWB837" s="137"/>
      <c r="FWC837" s="137"/>
      <c r="FWD837" s="137"/>
      <c r="FWE837" s="137"/>
      <c r="FWF837" s="137"/>
      <c r="FWG837" s="137"/>
      <c r="FWH837" s="137"/>
      <c r="FWI837" s="137"/>
      <c r="FWJ837" s="137"/>
      <c r="FWK837" s="137"/>
      <c r="FWL837" s="137"/>
      <c r="FWM837" s="137"/>
      <c r="FWN837" s="137"/>
      <c r="FWO837" s="137"/>
      <c r="FWP837" s="137"/>
      <c r="FWQ837" s="137"/>
      <c r="FWR837" s="137"/>
      <c r="FWS837" s="137"/>
      <c r="FWT837" s="137"/>
      <c r="FWU837" s="137"/>
      <c r="FWV837" s="137"/>
      <c r="FWW837" s="137"/>
      <c r="FWX837" s="137"/>
      <c r="FWY837" s="137"/>
      <c r="FWZ837" s="137"/>
      <c r="FXA837" s="137"/>
      <c r="FXB837" s="137"/>
      <c r="FXC837" s="137"/>
      <c r="FXD837" s="137"/>
      <c r="FXE837" s="137"/>
      <c r="FXF837" s="137"/>
      <c r="FXG837" s="137"/>
      <c r="FXH837" s="137"/>
      <c r="FXI837" s="137"/>
      <c r="FXJ837" s="137"/>
      <c r="FXK837" s="137"/>
      <c r="FXL837" s="137"/>
      <c r="FXM837" s="137"/>
      <c r="FXN837" s="137"/>
      <c r="FXO837" s="137"/>
      <c r="FXP837" s="137"/>
      <c r="FXQ837" s="137"/>
      <c r="FXR837" s="137"/>
      <c r="FXS837" s="137"/>
      <c r="FXT837" s="137"/>
      <c r="FXU837" s="137"/>
      <c r="FXV837" s="137"/>
      <c r="FXW837" s="137"/>
      <c r="FXX837" s="137"/>
      <c r="FXY837" s="137"/>
      <c r="FXZ837" s="137"/>
      <c r="FYA837" s="137"/>
      <c r="FYB837" s="137"/>
      <c r="FYC837" s="137"/>
      <c r="FYD837" s="137"/>
      <c r="FYE837" s="137"/>
      <c r="FYF837" s="137"/>
      <c r="FYG837" s="137"/>
      <c r="FYH837" s="137"/>
      <c r="FYI837" s="137"/>
      <c r="FYJ837" s="137"/>
      <c r="FYK837" s="137"/>
      <c r="FYL837" s="137"/>
      <c r="FYM837" s="137"/>
      <c r="FYN837" s="137"/>
      <c r="FYO837" s="137"/>
      <c r="FYP837" s="137"/>
      <c r="FYQ837" s="137"/>
      <c r="FYR837" s="137"/>
      <c r="FYS837" s="137"/>
      <c r="FYT837" s="137"/>
      <c r="FYU837" s="137"/>
      <c r="FYV837" s="137"/>
      <c r="FYW837" s="137"/>
      <c r="FYX837" s="137"/>
      <c r="FYY837" s="137"/>
      <c r="FYZ837" s="137"/>
      <c r="FZA837" s="137"/>
      <c r="FZB837" s="137"/>
      <c r="FZC837" s="137"/>
      <c r="FZD837" s="137"/>
      <c r="FZE837" s="137"/>
      <c r="FZF837" s="137"/>
      <c r="FZG837" s="137"/>
      <c r="FZH837" s="137"/>
      <c r="FZI837" s="137"/>
      <c r="FZJ837" s="137"/>
      <c r="FZK837" s="137"/>
      <c r="FZL837" s="137"/>
      <c r="FZM837" s="137"/>
      <c r="FZN837" s="137"/>
      <c r="FZO837" s="137"/>
      <c r="FZP837" s="137"/>
      <c r="FZQ837" s="137"/>
      <c r="FZR837" s="137"/>
      <c r="FZS837" s="137"/>
      <c r="FZT837" s="137"/>
      <c r="FZU837" s="137"/>
      <c r="FZV837" s="137"/>
      <c r="FZW837" s="137"/>
      <c r="FZX837" s="137"/>
      <c r="FZY837" s="137"/>
      <c r="FZZ837" s="137"/>
      <c r="GAA837" s="137"/>
      <c r="GAB837" s="137"/>
      <c r="GAC837" s="137"/>
      <c r="GAD837" s="137"/>
      <c r="GAE837" s="137"/>
      <c r="GAF837" s="137"/>
      <c r="GAG837" s="137"/>
      <c r="GAH837" s="137"/>
      <c r="GAI837" s="137"/>
      <c r="GAJ837" s="137"/>
      <c r="GAK837" s="137"/>
      <c r="GAL837" s="137"/>
      <c r="GAM837" s="137"/>
      <c r="GAN837" s="137"/>
      <c r="GAO837" s="137"/>
      <c r="GAP837" s="137"/>
      <c r="GAQ837" s="137"/>
      <c r="GAR837" s="137"/>
      <c r="GAS837" s="137"/>
      <c r="GAT837" s="137"/>
      <c r="GAU837" s="137"/>
      <c r="GAV837" s="137"/>
      <c r="GAW837" s="137"/>
      <c r="GAX837" s="137"/>
      <c r="GAY837" s="137"/>
      <c r="GAZ837" s="137"/>
      <c r="GBA837" s="137"/>
      <c r="GBB837" s="137"/>
      <c r="GBC837" s="137"/>
      <c r="GBD837" s="137"/>
      <c r="GBE837" s="137"/>
      <c r="GBF837" s="137"/>
      <c r="GBG837" s="137"/>
      <c r="GBH837" s="137"/>
      <c r="GBI837" s="137"/>
      <c r="GBJ837" s="137"/>
      <c r="GBK837" s="137"/>
      <c r="GBL837" s="137"/>
      <c r="GBM837" s="137"/>
      <c r="GBN837" s="137"/>
      <c r="GBO837" s="137"/>
      <c r="GBP837" s="137"/>
      <c r="GBQ837" s="137"/>
      <c r="GBR837" s="137"/>
      <c r="GBS837" s="137"/>
      <c r="GBT837" s="137"/>
      <c r="GBU837" s="137"/>
      <c r="GBV837" s="137"/>
      <c r="GBW837" s="137"/>
      <c r="GBX837" s="137"/>
      <c r="GBY837" s="137"/>
      <c r="GBZ837" s="137"/>
      <c r="GCA837" s="137"/>
      <c r="GCB837" s="137"/>
      <c r="GCC837" s="137"/>
      <c r="GCD837" s="137"/>
      <c r="GCE837" s="137"/>
      <c r="GCF837" s="137"/>
      <c r="GCG837" s="137"/>
      <c r="GCH837" s="137"/>
      <c r="GCI837" s="137"/>
      <c r="GCJ837" s="137"/>
      <c r="GCK837" s="137"/>
      <c r="GCL837" s="137"/>
      <c r="GCM837" s="137"/>
      <c r="GCN837" s="137"/>
      <c r="GCO837" s="137"/>
      <c r="GCP837" s="137"/>
      <c r="GCQ837" s="137"/>
      <c r="GCR837" s="137"/>
      <c r="GCS837" s="137"/>
      <c r="GCT837" s="137"/>
      <c r="GCU837" s="137"/>
      <c r="GCV837" s="137"/>
      <c r="GCW837" s="137"/>
      <c r="GCX837" s="137"/>
      <c r="GCY837" s="137"/>
      <c r="GCZ837" s="137"/>
      <c r="GDA837" s="137"/>
      <c r="GDB837" s="137"/>
      <c r="GDC837" s="137"/>
      <c r="GDD837" s="137"/>
      <c r="GDE837" s="137"/>
      <c r="GDF837" s="137"/>
      <c r="GDG837" s="137"/>
      <c r="GDH837" s="137"/>
      <c r="GDI837" s="137"/>
      <c r="GDJ837" s="137"/>
      <c r="GDK837" s="137"/>
      <c r="GDL837" s="137"/>
      <c r="GDM837" s="137"/>
      <c r="GDN837" s="137"/>
      <c r="GDO837" s="137"/>
      <c r="GDP837" s="137"/>
      <c r="GDQ837" s="137"/>
      <c r="GDR837" s="137"/>
      <c r="GDS837" s="137"/>
      <c r="GDT837" s="137"/>
      <c r="GDU837" s="137"/>
      <c r="GDV837" s="137"/>
      <c r="GDW837" s="137"/>
      <c r="GDX837" s="137"/>
      <c r="GDY837" s="137"/>
      <c r="GDZ837" s="137"/>
      <c r="GEA837" s="137"/>
      <c r="GEB837" s="137"/>
      <c r="GEC837" s="137"/>
      <c r="GED837" s="137"/>
      <c r="GEE837" s="137"/>
      <c r="GEF837" s="137"/>
      <c r="GEG837" s="137"/>
      <c r="GEH837" s="137"/>
      <c r="GEI837" s="137"/>
      <c r="GEJ837" s="137"/>
      <c r="GEK837" s="137"/>
      <c r="GEL837" s="137"/>
      <c r="GEM837" s="137"/>
      <c r="GEN837" s="137"/>
      <c r="GEO837" s="137"/>
      <c r="GEP837" s="137"/>
      <c r="GEQ837" s="137"/>
      <c r="GER837" s="137"/>
      <c r="GES837" s="137"/>
      <c r="GET837" s="137"/>
      <c r="GEU837" s="137"/>
      <c r="GEV837" s="137"/>
      <c r="GEW837" s="137"/>
      <c r="GEX837" s="137"/>
      <c r="GEY837" s="137"/>
      <c r="GEZ837" s="137"/>
      <c r="GFA837" s="137"/>
      <c r="GFB837" s="137"/>
      <c r="GFC837" s="137"/>
      <c r="GFD837" s="137"/>
      <c r="GFE837" s="137"/>
      <c r="GFF837" s="137"/>
      <c r="GFG837" s="137"/>
      <c r="GFH837" s="137"/>
      <c r="GFI837" s="137"/>
      <c r="GFJ837" s="137"/>
      <c r="GFK837" s="137"/>
      <c r="GFL837" s="137"/>
      <c r="GFM837" s="137"/>
      <c r="GFN837" s="137"/>
      <c r="GFO837" s="137"/>
      <c r="GFP837" s="137"/>
      <c r="GFQ837" s="137"/>
      <c r="GFR837" s="137"/>
      <c r="GFS837" s="137"/>
      <c r="GFT837" s="137"/>
      <c r="GFU837" s="137"/>
      <c r="GFV837" s="137"/>
      <c r="GFW837" s="137"/>
      <c r="GFX837" s="137"/>
      <c r="GFY837" s="137"/>
      <c r="GFZ837" s="137"/>
      <c r="GGA837" s="137"/>
      <c r="GGB837" s="137"/>
      <c r="GGC837" s="137"/>
      <c r="GGD837" s="137"/>
      <c r="GGE837" s="137"/>
      <c r="GGF837" s="137"/>
      <c r="GGG837" s="137"/>
      <c r="GGH837" s="137"/>
      <c r="GGI837" s="137"/>
      <c r="GGJ837" s="137"/>
      <c r="GGK837" s="137"/>
      <c r="GGL837" s="137"/>
      <c r="GGM837" s="137"/>
      <c r="GGN837" s="137"/>
      <c r="GGO837" s="137"/>
      <c r="GGP837" s="137"/>
      <c r="GGQ837" s="137"/>
      <c r="GGR837" s="137"/>
      <c r="GGS837" s="137"/>
      <c r="GGT837" s="137"/>
      <c r="GGU837" s="137"/>
      <c r="GGV837" s="137"/>
      <c r="GGW837" s="137"/>
      <c r="GGX837" s="137"/>
      <c r="GGY837" s="137"/>
      <c r="GGZ837" s="137"/>
      <c r="GHA837" s="137"/>
      <c r="GHB837" s="137"/>
      <c r="GHC837" s="137"/>
      <c r="GHD837" s="137"/>
      <c r="GHE837" s="137"/>
      <c r="GHF837" s="137"/>
      <c r="GHG837" s="137"/>
      <c r="GHH837" s="137"/>
      <c r="GHI837" s="137"/>
      <c r="GHJ837" s="137"/>
      <c r="GHK837" s="137"/>
      <c r="GHL837" s="137"/>
      <c r="GHM837" s="137"/>
      <c r="GHN837" s="137"/>
      <c r="GHO837" s="137"/>
      <c r="GHP837" s="137"/>
      <c r="GHQ837" s="137"/>
      <c r="GHR837" s="137"/>
      <c r="GHS837" s="137"/>
      <c r="GHT837" s="137"/>
      <c r="GHU837" s="137"/>
      <c r="GHV837" s="137"/>
      <c r="GHW837" s="137"/>
      <c r="GHX837" s="137"/>
      <c r="GHY837" s="137"/>
      <c r="GHZ837" s="137"/>
      <c r="GIA837" s="137"/>
      <c r="GIB837" s="137"/>
      <c r="GIC837" s="137"/>
      <c r="GID837" s="137"/>
      <c r="GIE837" s="137"/>
      <c r="GIF837" s="137"/>
      <c r="GIG837" s="137"/>
      <c r="GIH837" s="137"/>
      <c r="GII837" s="137"/>
      <c r="GIJ837" s="137"/>
      <c r="GIK837" s="137"/>
      <c r="GIL837" s="137"/>
      <c r="GIM837" s="137"/>
      <c r="GIN837" s="137"/>
      <c r="GIO837" s="137"/>
      <c r="GIP837" s="137"/>
      <c r="GIQ837" s="137"/>
      <c r="GIR837" s="137"/>
      <c r="GIS837" s="137"/>
      <c r="GIT837" s="137"/>
      <c r="GIU837" s="137"/>
      <c r="GIV837" s="137"/>
      <c r="GIW837" s="137"/>
      <c r="GIX837" s="137"/>
      <c r="GIY837" s="137"/>
      <c r="GIZ837" s="137"/>
      <c r="GJA837" s="137"/>
      <c r="GJB837" s="137"/>
      <c r="GJC837" s="137"/>
      <c r="GJD837" s="137"/>
      <c r="GJE837" s="137"/>
      <c r="GJF837" s="137"/>
      <c r="GJG837" s="137"/>
      <c r="GJH837" s="137"/>
      <c r="GJI837" s="137"/>
      <c r="GJJ837" s="137"/>
      <c r="GJK837" s="137"/>
      <c r="GJL837" s="137"/>
      <c r="GJM837" s="137"/>
      <c r="GJN837" s="137"/>
      <c r="GJO837" s="137"/>
      <c r="GJP837" s="137"/>
      <c r="GJQ837" s="137"/>
      <c r="GJR837" s="137"/>
      <c r="GJS837" s="137"/>
      <c r="GJT837" s="137"/>
      <c r="GJU837" s="137"/>
      <c r="GJV837" s="137"/>
      <c r="GJW837" s="137"/>
      <c r="GJX837" s="137"/>
      <c r="GJY837" s="137"/>
      <c r="GJZ837" s="137"/>
      <c r="GKA837" s="137"/>
      <c r="GKB837" s="137"/>
      <c r="GKC837" s="137"/>
      <c r="GKD837" s="137"/>
      <c r="GKE837" s="137"/>
      <c r="GKF837" s="137"/>
      <c r="GKG837" s="137"/>
      <c r="GKH837" s="137"/>
      <c r="GKI837" s="137"/>
      <c r="GKJ837" s="137"/>
      <c r="GKK837" s="137"/>
      <c r="GKL837" s="137"/>
      <c r="GKM837" s="137"/>
      <c r="GKN837" s="137"/>
      <c r="GKO837" s="137"/>
      <c r="GKP837" s="137"/>
      <c r="GKQ837" s="137"/>
      <c r="GKR837" s="137"/>
      <c r="GKS837" s="137"/>
      <c r="GKT837" s="137"/>
      <c r="GKU837" s="137"/>
      <c r="GKV837" s="137"/>
      <c r="GKW837" s="137"/>
      <c r="GKX837" s="137"/>
      <c r="GKY837" s="137"/>
      <c r="GKZ837" s="137"/>
      <c r="GLA837" s="137"/>
      <c r="GLB837" s="137"/>
      <c r="GLC837" s="137"/>
      <c r="GLD837" s="137"/>
      <c r="GLE837" s="137"/>
      <c r="GLF837" s="137"/>
      <c r="GLG837" s="137"/>
      <c r="GLH837" s="137"/>
      <c r="GLI837" s="137"/>
      <c r="GLJ837" s="137"/>
      <c r="GLK837" s="137"/>
      <c r="GLL837" s="137"/>
      <c r="GLM837" s="137"/>
      <c r="GLN837" s="137"/>
      <c r="GLO837" s="137"/>
      <c r="GLP837" s="137"/>
      <c r="GLQ837" s="137"/>
      <c r="GLR837" s="137"/>
      <c r="GLS837" s="137"/>
      <c r="GLT837" s="137"/>
      <c r="GLU837" s="137"/>
      <c r="GLV837" s="137"/>
      <c r="GLW837" s="137"/>
      <c r="GLX837" s="137"/>
      <c r="GLY837" s="137"/>
      <c r="GLZ837" s="137"/>
      <c r="GMA837" s="137"/>
      <c r="GMB837" s="137"/>
      <c r="GMC837" s="137"/>
      <c r="GMD837" s="137"/>
      <c r="GME837" s="137"/>
      <c r="GMF837" s="137"/>
      <c r="GMG837" s="137"/>
      <c r="GMH837" s="137"/>
      <c r="GMI837" s="137"/>
      <c r="GMJ837" s="137"/>
      <c r="GMK837" s="137"/>
      <c r="GML837" s="137"/>
      <c r="GMM837" s="137"/>
      <c r="GMN837" s="137"/>
      <c r="GMO837" s="137"/>
      <c r="GMP837" s="137"/>
      <c r="GMQ837" s="137"/>
      <c r="GMR837" s="137"/>
      <c r="GMS837" s="137"/>
      <c r="GMT837" s="137"/>
      <c r="GMU837" s="137"/>
      <c r="GMV837" s="137"/>
      <c r="GMW837" s="137"/>
      <c r="GMX837" s="137"/>
      <c r="GMY837" s="137"/>
      <c r="GMZ837" s="137"/>
      <c r="GNA837" s="137"/>
      <c r="GNB837" s="137"/>
      <c r="GNC837" s="137"/>
      <c r="GND837" s="137"/>
      <c r="GNE837" s="137"/>
      <c r="GNF837" s="137"/>
      <c r="GNG837" s="137"/>
      <c r="GNH837" s="137"/>
      <c r="GNI837" s="137"/>
      <c r="GNJ837" s="137"/>
      <c r="GNK837" s="137"/>
      <c r="GNL837" s="137"/>
      <c r="GNM837" s="137"/>
      <c r="GNN837" s="137"/>
      <c r="GNO837" s="137"/>
      <c r="GNP837" s="137"/>
      <c r="GNQ837" s="137"/>
      <c r="GNR837" s="137"/>
      <c r="GNS837" s="137"/>
      <c r="GNT837" s="137"/>
      <c r="GNU837" s="137"/>
      <c r="GNV837" s="137"/>
      <c r="GNW837" s="137"/>
      <c r="GNX837" s="137"/>
      <c r="GNY837" s="137"/>
      <c r="GNZ837" s="137"/>
      <c r="GOA837" s="137"/>
      <c r="GOB837" s="137"/>
      <c r="GOC837" s="137"/>
      <c r="GOD837" s="137"/>
      <c r="GOE837" s="137"/>
      <c r="GOF837" s="137"/>
      <c r="GOG837" s="137"/>
      <c r="GOH837" s="137"/>
      <c r="GOI837" s="137"/>
      <c r="GOJ837" s="137"/>
      <c r="GOK837" s="137"/>
      <c r="GOL837" s="137"/>
      <c r="GOM837" s="137"/>
      <c r="GON837" s="137"/>
      <c r="GOO837" s="137"/>
      <c r="GOP837" s="137"/>
      <c r="GOQ837" s="137"/>
      <c r="GOR837" s="137"/>
      <c r="GOS837" s="137"/>
      <c r="GOT837" s="137"/>
      <c r="GOU837" s="137"/>
      <c r="GOV837" s="137"/>
      <c r="GOW837" s="137"/>
      <c r="GOX837" s="137"/>
      <c r="GOY837" s="137"/>
      <c r="GOZ837" s="137"/>
      <c r="GPA837" s="137"/>
      <c r="GPB837" s="137"/>
      <c r="GPC837" s="137"/>
      <c r="GPD837" s="137"/>
      <c r="GPE837" s="137"/>
      <c r="GPF837" s="137"/>
      <c r="GPG837" s="137"/>
      <c r="GPH837" s="137"/>
      <c r="GPI837" s="137"/>
      <c r="GPJ837" s="137"/>
      <c r="GPK837" s="137"/>
      <c r="GPL837" s="137"/>
      <c r="GPM837" s="137"/>
      <c r="GPN837" s="137"/>
      <c r="GPO837" s="137"/>
      <c r="GPP837" s="137"/>
      <c r="GPQ837" s="137"/>
      <c r="GPR837" s="137"/>
      <c r="GPS837" s="137"/>
      <c r="GPT837" s="137"/>
      <c r="GPU837" s="137"/>
      <c r="GPV837" s="137"/>
      <c r="GPW837" s="137"/>
      <c r="GPX837" s="137"/>
      <c r="GPY837" s="137"/>
      <c r="GPZ837" s="137"/>
      <c r="GQA837" s="137"/>
      <c r="GQB837" s="137"/>
      <c r="GQC837" s="137"/>
      <c r="GQD837" s="137"/>
      <c r="GQE837" s="137"/>
      <c r="GQF837" s="137"/>
      <c r="GQG837" s="137"/>
      <c r="GQH837" s="137"/>
      <c r="GQI837" s="137"/>
      <c r="GQJ837" s="137"/>
      <c r="GQK837" s="137"/>
      <c r="GQL837" s="137"/>
      <c r="GQM837" s="137"/>
      <c r="GQN837" s="137"/>
      <c r="GQO837" s="137"/>
      <c r="GQP837" s="137"/>
      <c r="GQQ837" s="137"/>
      <c r="GQR837" s="137"/>
      <c r="GQS837" s="137"/>
      <c r="GQT837" s="137"/>
      <c r="GQU837" s="137"/>
      <c r="GQV837" s="137"/>
      <c r="GQW837" s="137"/>
      <c r="GQX837" s="137"/>
      <c r="GQY837" s="137"/>
      <c r="GQZ837" s="137"/>
      <c r="GRA837" s="137"/>
      <c r="GRB837" s="137"/>
      <c r="GRC837" s="137"/>
      <c r="GRD837" s="137"/>
      <c r="GRE837" s="137"/>
      <c r="GRF837" s="137"/>
      <c r="GRG837" s="137"/>
      <c r="GRH837" s="137"/>
      <c r="GRI837" s="137"/>
      <c r="GRJ837" s="137"/>
      <c r="GRK837" s="137"/>
      <c r="GRL837" s="137"/>
      <c r="GRM837" s="137"/>
      <c r="GRN837" s="137"/>
      <c r="GRO837" s="137"/>
      <c r="GRP837" s="137"/>
      <c r="GRQ837" s="137"/>
      <c r="GRR837" s="137"/>
      <c r="GRS837" s="137"/>
      <c r="GRT837" s="137"/>
      <c r="GRU837" s="137"/>
      <c r="GRV837" s="137"/>
      <c r="GRW837" s="137"/>
      <c r="GRX837" s="137"/>
      <c r="GRY837" s="137"/>
      <c r="GRZ837" s="137"/>
      <c r="GSA837" s="137"/>
      <c r="GSB837" s="137"/>
      <c r="GSC837" s="137"/>
      <c r="GSD837" s="137"/>
      <c r="GSE837" s="137"/>
      <c r="GSF837" s="137"/>
      <c r="GSG837" s="137"/>
      <c r="GSH837" s="137"/>
      <c r="GSI837" s="137"/>
      <c r="GSJ837" s="137"/>
      <c r="GSK837" s="137"/>
      <c r="GSL837" s="137"/>
      <c r="GSM837" s="137"/>
      <c r="GSN837" s="137"/>
      <c r="GSO837" s="137"/>
      <c r="GSP837" s="137"/>
      <c r="GSQ837" s="137"/>
      <c r="GSR837" s="137"/>
      <c r="GSS837" s="137"/>
      <c r="GST837" s="137"/>
      <c r="GSU837" s="137"/>
      <c r="GSV837" s="137"/>
      <c r="GSW837" s="137"/>
      <c r="GSX837" s="137"/>
      <c r="GSY837" s="137"/>
      <c r="GSZ837" s="137"/>
      <c r="GTA837" s="137"/>
      <c r="GTB837" s="137"/>
      <c r="GTC837" s="137"/>
      <c r="GTD837" s="137"/>
      <c r="GTE837" s="137"/>
      <c r="GTF837" s="137"/>
      <c r="GTG837" s="137"/>
      <c r="GTH837" s="137"/>
      <c r="GTI837" s="137"/>
      <c r="GTJ837" s="137"/>
      <c r="GTK837" s="137"/>
      <c r="GTL837" s="137"/>
      <c r="GTM837" s="137"/>
      <c r="GTN837" s="137"/>
      <c r="GTO837" s="137"/>
      <c r="GTP837" s="137"/>
      <c r="GTQ837" s="137"/>
      <c r="GTR837" s="137"/>
      <c r="GTS837" s="137"/>
      <c r="GTT837" s="137"/>
      <c r="GTU837" s="137"/>
      <c r="GTV837" s="137"/>
      <c r="GTW837" s="137"/>
      <c r="GTX837" s="137"/>
      <c r="GTY837" s="137"/>
      <c r="GTZ837" s="137"/>
      <c r="GUA837" s="137"/>
      <c r="GUB837" s="137"/>
      <c r="GUC837" s="137"/>
      <c r="GUD837" s="137"/>
      <c r="GUE837" s="137"/>
      <c r="GUF837" s="137"/>
      <c r="GUG837" s="137"/>
      <c r="GUH837" s="137"/>
      <c r="GUI837" s="137"/>
      <c r="GUJ837" s="137"/>
      <c r="GUK837" s="137"/>
      <c r="GUL837" s="137"/>
      <c r="GUM837" s="137"/>
      <c r="GUN837" s="137"/>
      <c r="GUO837" s="137"/>
      <c r="GUP837" s="137"/>
      <c r="GUQ837" s="137"/>
      <c r="GUR837" s="137"/>
      <c r="GUS837" s="137"/>
      <c r="GUT837" s="137"/>
      <c r="GUU837" s="137"/>
      <c r="GUV837" s="137"/>
      <c r="GUW837" s="137"/>
      <c r="GUX837" s="137"/>
      <c r="GUY837" s="137"/>
      <c r="GUZ837" s="137"/>
      <c r="GVA837" s="137"/>
      <c r="GVB837" s="137"/>
      <c r="GVC837" s="137"/>
      <c r="GVD837" s="137"/>
      <c r="GVE837" s="137"/>
      <c r="GVF837" s="137"/>
      <c r="GVG837" s="137"/>
      <c r="GVH837" s="137"/>
      <c r="GVI837" s="137"/>
      <c r="GVJ837" s="137"/>
      <c r="GVK837" s="137"/>
      <c r="GVL837" s="137"/>
      <c r="GVM837" s="137"/>
      <c r="GVN837" s="137"/>
      <c r="GVO837" s="137"/>
      <c r="GVP837" s="137"/>
      <c r="GVQ837" s="137"/>
      <c r="GVR837" s="137"/>
      <c r="GVS837" s="137"/>
      <c r="GVT837" s="137"/>
      <c r="GVU837" s="137"/>
      <c r="GVV837" s="137"/>
      <c r="GVW837" s="137"/>
      <c r="GVX837" s="137"/>
      <c r="GVY837" s="137"/>
      <c r="GVZ837" s="137"/>
      <c r="GWA837" s="137"/>
      <c r="GWB837" s="137"/>
      <c r="GWC837" s="137"/>
      <c r="GWD837" s="137"/>
      <c r="GWE837" s="137"/>
      <c r="GWF837" s="137"/>
      <c r="GWG837" s="137"/>
      <c r="GWH837" s="137"/>
      <c r="GWI837" s="137"/>
      <c r="GWJ837" s="137"/>
      <c r="GWK837" s="137"/>
      <c r="GWL837" s="137"/>
      <c r="GWM837" s="137"/>
      <c r="GWN837" s="137"/>
      <c r="GWO837" s="137"/>
      <c r="GWP837" s="137"/>
      <c r="GWQ837" s="137"/>
      <c r="GWR837" s="137"/>
      <c r="GWS837" s="137"/>
      <c r="GWT837" s="137"/>
      <c r="GWU837" s="137"/>
      <c r="GWV837" s="137"/>
      <c r="GWW837" s="137"/>
      <c r="GWX837" s="137"/>
      <c r="GWY837" s="137"/>
      <c r="GWZ837" s="137"/>
      <c r="GXA837" s="137"/>
      <c r="GXB837" s="137"/>
      <c r="GXC837" s="137"/>
      <c r="GXD837" s="137"/>
      <c r="GXE837" s="137"/>
      <c r="GXF837" s="137"/>
      <c r="GXG837" s="137"/>
      <c r="GXH837" s="137"/>
      <c r="GXI837" s="137"/>
      <c r="GXJ837" s="137"/>
      <c r="GXK837" s="137"/>
      <c r="GXL837" s="137"/>
      <c r="GXM837" s="137"/>
      <c r="GXN837" s="137"/>
      <c r="GXO837" s="137"/>
      <c r="GXP837" s="137"/>
      <c r="GXQ837" s="137"/>
      <c r="GXR837" s="137"/>
      <c r="GXS837" s="137"/>
      <c r="GXT837" s="137"/>
      <c r="GXU837" s="137"/>
      <c r="GXV837" s="137"/>
      <c r="GXW837" s="137"/>
      <c r="GXX837" s="137"/>
      <c r="GXY837" s="137"/>
      <c r="GXZ837" s="137"/>
      <c r="GYA837" s="137"/>
      <c r="GYB837" s="137"/>
      <c r="GYC837" s="137"/>
      <c r="GYD837" s="137"/>
      <c r="GYE837" s="137"/>
      <c r="GYF837" s="137"/>
      <c r="GYG837" s="137"/>
      <c r="GYH837" s="137"/>
      <c r="GYI837" s="137"/>
      <c r="GYJ837" s="137"/>
      <c r="GYK837" s="137"/>
      <c r="GYL837" s="137"/>
      <c r="GYM837" s="137"/>
      <c r="GYN837" s="137"/>
      <c r="GYO837" s="137"/>
      <c r="GYP837" s="137"/>
      <c r="GYQ837" s="137"/>
      <c r="GYR837" s="137"/>
      <c r="GYS837" s="137"/>
      <c r="GYT837" s="137"/>
      <c r="GYU837" s="137"/>
      <c r="GYV837" s="137"/>
      <c r="GYW837" s="137"/>
      <c r="GYX837" s="137"/>
      <c r="GYY837" s="137"/>
      <c r="GYZ837" s="137"/>
      <c r="GZA837" s="137"/>
      <c r="GZB837" s="137"/>
      <c r="GZC837" s="137"/>
      <c r="GZD837" s="137"/>
      <c r="GZE837" s="137"/>
      <c r="GZF837" s="137"/>
      <c r="GZG837" s="137"/>
      <c r="GZH837" s="137"/>
      <c r="GZI837" s="137"/>
      <c r="GZJ837" s="137"/>
      <c r="GZK837" s="137"/>
      <c r="GZL837" s="137"/>
      <c r="GZM837" s="137"/>
      <c r="GZN837" s="137"/>
      <c r="GZO837" s="137"/>
      <c r="GZP837" s="137"/>
      <c r="GZQ837" s="137"/>
      <c r="GZR837" s="137"/>
      <c r="GZS837" s="137"/>
      <c r="GZT837" s="137"/>
      <c r="GZU837" s="137"/>
      <c r="GZV837" s="137"/>
      <c r="GZW837" s="137"/>
      <c r="GZX837" s="137"/>
      <c r="GZY837" s="137"/>
      <c r="GZZ837" s="137"/>
      <c r="HAA837" s="137"/>
      <c r="HAB837" s="137"/>
      <c r="HAC837" s="137"/>
      <c r="HAD837" s="137"/>
      <c r="HAE837" s="137"/>
      <c r="HAF837" s="137"/>
      <c r="HAG837" s="137"/>
      <c r="HAH837" s="137"/>
      <c r="HAI837" s="137"/>
      <c r="HAJ837" s="137"/>
      <c r="HAK837" s="137"/>
      <c r="HAL837" s="137"/>
      <c r="HAM837" s="137"/>
      <c r="HAN837" s="137"/>
      <c r="HAO837" s="137"/>
      <c r="HAP837" s="137"/>
      <c r="HAQ837" s="137"/>
      <c r="HAR837" s="137"/>
      <c r="HAS837" s="137"/>
      <c r="HAT837" s="137"/>
      <c r="HAU837" s="137"/>
      <c r="HAV837" s="137"/>
      <c r="HAW837" s="137"/>
      <c r="HAX837" s="137"/>
      <c r="HAY837" s="137"/>
      <c r="HAZ837" s="137"/>
      <c r="HBA837" s="137"/>
      <c r="HBB837" s="137"/>
      <c r="HBC837" s="137"/>
      <c r="HBD837" s="137"/>
      <c r="HBE837" s="137"/>
      <c r="HBF837" s="137"/>
      <c r="HBG837" s="137"/>
      <c r="HBH837" s="137"/>
      <c r="HBI837" s="137"/>
      <c r="HBJ837" s="137"/>
      <c r="HBK837" s="137"/>
      <c r="HBL837" s="137"/>
      <c r="HBM837" s="137"/>
      <c r="HBN837" s="137"/>
      <c r="HBO837" s="137"/>
      <c r="HBP837" s="137"/>
      <c r="HBQ837" s="137"/>
      <c r="HBR837" s="137"/>
      <c r="HBS837" s="137"/>
      <c r="HBT837" s="137"/>
      <c r="HBU837" s="137"/>
      <c r="HBV837" s="137"/>
      <c r="HBW837" s="137"/>
      <c r="HBX837" s="137"/>
      <c r="HBY837" s="137"/>
      <c r="HBZ837" s="137"/>
      <c r="HCA837" s="137"/>
      <c r="HCB837" s="137"/>
      <c r="HCC837" s="137"/>
      <c r="HCD837" s="137"/>
      <c r="HCE837" s="137"/>
      <c r="HCF837" s="137"/>
      <c r="HCG837" s="137"/>
      <c r="HCH837" s="137"/>
      <c r="HCI837" s="137"/>
      <c r="HCJ837" s="137"/>
      <c r="HCK837" s="137"/>
      <c r="HCL837" s="137"/>
      <c r="HCM837" s="137"/>
      <c r="HCN837" s="137"/>
      <c r="HCO837" s="137"/>
      <c r="HCP837" s="137"/>
      <c r="HCQ837" s="137"/>
      <c r="HCR837" s="137"/>
      <c r="HCS837" s="137"/>
      <c r="HCT837" s="137"/>
      <c r="HCU837" s="137"/>
      <c r="HCV837" s="137"/>
      <c r="HCW837" s="137"/>
      <c r="HCX837" s="137"/>
      <c r="HCY837" s="137"/>
      <c r="HCZ837" s="137"/>
      <c r="HDA837" s="137"/>
      <c r="HDB837" s="137"/>
      <c r="HDC837" s="137"/>
      <c r="HDD837" s="137"/>
      <c r="HDE837" s="137"/>
      <c r="HDF837" s="137"/>
      <c r="HDG837" s="137"/>
      <c r="HDH837" s="137"/>
      <c r="HDI837" s="137"/>
      <c r="HDJ837" s="137"/>
      <c r="HDK837" s="137"/>
      <c r="HDL837" s="137"/>
      <c r="HDM837" s="137"/>
      <c r="HDN837" s="137"/>
      <c r="HDO837" s="137"/>
      <c r="HDP837" s="137"/>
      <c r="HDQ837" s="137"/>
      <c r="HDR837" s="137"/>
      <c r="HDS837" s="137"/>
      <c r="HDT837" s="137"/>
      <c r="HDU837" s="137"/>
      <c r="HDV837" s="137"/>
      <c r="HDW837" s="137"/>
      <c r="HDX837" s="137"/>
      <c r="HDY837" s="137"/>
      <c r="HDZ837" s="137"/>
      <c r="HEA837" s="137"/>
      <c r="HEB837" s="137"/>
      <c r="HEC837" s="137"/>
      <c r="HED837" s="137"/>
      <c r="HEE837" s="137"/>
      <c r="HEF837" s="137"/>
      <c r="HEG837" s="137"/>
      <c r="HEH837" s="137"/>
      <c r="HEI837" s="137"/>
      <c r="HEJ837" s="137"/>
      <c r="HEK837" s="137"/>
      <c r="HEL837" s="137"/>
      <c r="HEM837" s="137"/>
      <c r="HEN837" s="137"/>
      <c r="HEO837" s="137"/>
      <c r="HEP837" s="137"/>
      <c r="HEQ837" s="137"/>
      <c r="HER837" s="137"/>
      <c r="HES837" s="137"/>
      <c r="HET837" s="137"/>
      <c r="HEU837" s="137"/>
      <c r="HEV837" s="137"/>
      <c r="HEW837" s="137"/>
      <c r="HEX837" s="137"/>
      <c r="HEY837" s="137"/>
      <c r="HEZ837" s="137"/>
      <c r="HFA837" s="137"/>
      <c r="HFB837" s="137"/>
      <c r="HFC837" s="137"/>
      <c r="HFD837" s="137"/>
      <c r="HFE837" s="137"/>
      <c r="HFF837" s="137"/>
      <c r="HFG837" s="137"/>
      <c r="HFH837" s="137"/>
      <c r="HFI837" s="137"/>
      <c r="HFJ837" s="137"/>
      <c r="HFK837" s="137"/>
      <c r="HFL837" s="137"/>
      <c r="HFM837" s="137"/>
      <c r="HFN837" s="137"/>
      <c r="HFO837" s="137"/>
      <c r="HFP837" s="137"/>
      <c r="HFQ837" s="137"/>
      <c r="HFR837" s="137"/>
      <c r="HFS837" s="137"/>
      <c r="HFT837" s="137"/>
      <c r="HFU837" s="137"/>
      <c r="HFV837" s="137"/>
      <c r="HFW837" s="137"/>
      <c r="HFX837" s="137"/>
      <c r="HFY837" s="137"/>
      <c r="HFZ837" s="137"/>
      <c r="HGA837" s="137"/>
      <c r="HGB837" s="137"/>
      <c r="HGC837" s="137"/>
      <c r="HGD837" s="137"/>
      <c r="HGE837" s="137"/>
      <c r="HGF837" s="137"/>
      <c r="HGG837" s="137"/>
      <c r="HGH837" s="137"/>
      <c r="HGI837" s="137"/>
      <c r="HGJ837" s="137"/>
      <c r="HGK837" s="137"/>
      <c r="HGL837" s="137"/>
      <c r="HGM837" s="137"/>
      <c r="HGN837" s="137"/>
      <c r="HGO837" s="137"/>
      <c r="HGP837" s="137"/>
      <c r="HGQ837" s="137"/>
      <c r="HGR837" s="137"/>
      <c r="HGS837" s="137"/>
      <c r="HGT837" s="137"/>
      <c r="HGU837" s="137"/>
      <c r="HGV837" s="137"/>
      <c r="HGW837" s="137"/>
      <c r="HGX837" s="137"/>
      <c r="HGY837" s="137"/>
      <c r="HGZ837" s="137"/>
      <c r="HHA837" s="137"/>
      <c r="HHB837" s="137"/>
      <c r="HHC837" s="137"/>
      <c r="HHD837" s="137"/>
      <c r="HHE837" s="137"/>
      <c r="HHF837" s="137"/>
      <c r="HHG837" s="137"/>
      <c r="HHH837" s="137"/>
      <c r="HHI837" s="137"/>
      <c r="HHJ837" s="137"/>
      <c r="HHK837" s="137"/>
      <c r="HHL837" s="137"/>
      <c r="HHM837" s="137"/>
      <c r="HHN837" s="137"/>
      <c r="HHO837" s="137"/>
      <c r="HHP837" s="137"/>
      <c r="HHQ837" s="137"/>
      <c r="HHR837" s="137"/>
      <c r="HHS837" s="137"/>
      <c r="HHT837" s="137"/>
      <c r="HHU837" s="137"/>
      <c r="HHV837" s="137"/>
      <c r="HHW837" s="137"/>
      <c r="HHX837" s="137"/>
      <c r="HHY837" s="137"/>
      <c r="HHZ837" s="137"/>
      <c r="HIA837" s="137"/>
      <c r="HIB837" s="137"/>
      <c r="HIC837" s="137"/>
      <c r="HID837" s="137"/>
      <c r="HIE837" s="137"/>
      <c r="HIF837" s="137"/>
      <c r="HIG837" s="137"/>
      <c r="HIH837" s="137"/>
      <c r="HII837" s="137"/>
      <c r="HIJ837" s="137"/>
      <c r="HIK837" s="137"/>
      <c r="HIL837" s="137"/>
      <c r="HIM837" s="137"/>
      <c r="HIN837" s="137"/>
      <c r="HIO837" s="137"/>
      <c r="HIP837" s="137"/>
      <c r="HIQ837" s="137"/>
      <c r="HIR837" s="137"/>
      <c r="HIS837" s="137"/>
      <c r="HIT837" s="137"/>
      <c r="HIU837" s="137"/>
      <c r="HIV837" s="137"/>
      <c r="HIW837" s="137"/>
      <c r="HIX837" s="137"/>
      <c r="HIY837" s="137"/>
      <c r="HIZ837" s="137"/>
      <c r="HJA837" s="137"/>
      <c r="HJB837" s="137"/>
      <c r="HJC837" s="137"/>
      <c r="HJD837" s="137"/>
      <c r="HJE837" s="137"/>
      <c r="HJF837" s="137"/>
      <c r="HJG837" s="137"/>
      <c r="HJH837" s="137"/>
      <c r="HJI837" s="137"/>
      <c r="HJJ837" s="137"/>
      <c r="HJK837" s="137"/>
      <c r="HJL837" s="137"/>
      <c r="HJM837" s="137"/>
      <c r="HJN837" s="137"/>
      <c r="HJO837" s="137"/>
      <c r="HJP837" s="137"/>
      <c r="HJQ837" s="137"/>
      <c r="HJR837" s="137"/>
      <c r="HJS837" s="137"/>
      <c r="HJT837" s="137"/>
      <c r="HJU837" s="137"/>
      <c r="HJV837" s="137"/>
      <c r="HJW837" s="137"/>
      <c r="HJX837" s="137"/>
      <c r="HJY837" s="137"/>
      <c r="HJZ837" s="137"/>
      <c r="HKA837" s="137"/>
      <c r="HKB837" s="137"/>
      <c r="HKC837" s="137"/>
      <c r="HKD837" s="137"/>
      <c r="HKE837" s="137"/>
      <c r="HKF837" s="137"/>
      <c r="HKG837" s="137"/>
      <c r="HKH837" s="137"/>
      <c r="HKI837" s="137"/>
      <c r="HKJ837" s="137"/>
      <c r="HKK837" s="137"/>
      <c r="HKL837" s="137"/>
      <c r="HKM837" s="137"/>
      <c r="HKN837" s="137"/>
      <c r="HKO837" s="137"/>
      <c r="HKP837" s="137"/>
      <c r="HKQ837" s="137"/>
      <c r="HKR837" s="137"/>
      <c r="HKS837" s="137"/>
      <c r="HKT837" s="137"/>
      <c r="HKU837" s="137"/>
      <c r="HKV837" s="137"/>
      <c r="HKW837" s="137"/>
      <c r="HKX837" s="137"/>
      <c r="HKY837" s="137"/>
      <c r="HKZ837" s="137"/>
      <c r="HLA837" s="137"/>
      <c r="HLB837" s="137"/>
      <c r="HLC837" s="137"/>
      <c r="HLD837" s="137"/>
      <c r="HLE837" s="137"/>
      <c r="HLF837" s="137"/>
      <c r="HLG837" s="137"/>
      <c r="HLH837" s="137"/>
      <c r="HLI837" s="137"/>
      <c r="HLJ837" s="137"/>
      <c r="HLK837" s="137"/>
      <c r="HLL837" s="137"/>
      <c r="HLM837" s="137"/>
      <c r="HLN837" s="137"/>
      <c r="HLO837" s="137"/>
      <c r="HLP837" s="137"/>
      <c r="HLQ837" s="137"/>
      <c r="HLR837" s="137"/>
      <c r="HLS837" s="137"/>
      <c r="HLT837" s="137"/>
      <c r="HLU837" s="137"/>
      <c r="HLV837" s="137"/>
      <c r="HLW837" s="137"/>
      <c r="HLX837" s="137"/>
      <c r="HLY837" s="137"/>
      <c r="HLZ837" s="137"/>
      <c r="HMA837" s="137"/>
      <c r="HMB837" s="137"/>
      <c r="HMC837" s="137"/>
      <c r="HMD837" s="137"/>
      <c r="HME837" s="137"/>
      <c r="HMF837" s="137"/>
      <c r="HMG837" s="137"/>
      <c r="HMH837" s="137"/>
      <c r="HMI837" s="137"/>
      <c r="HMJ837" s="137"/>
      <c r="HMK837" s="137"/>
      <c r="HML837" s="137"/>
      <c r="HMM837" s="137"/>
      <c r="HMN837" s="137"/>
      <c r="HMO837" s="137"/>
      <c r="HMP837" s="137"/>
      <c r="HMQ837" s="137"/>
      <c r="HMR837" s="137"/>
      <c r="HMS837" s="137"/>
      <c r="HMT837" s="137"/>
      <c r="HMU837" s="137"/>
      <c r="HMV837" s="137"/>
      <c r="HMW837" s="137"/>
      <c r="HMX837" s="137"/>
      <c r="HMY837" s="137"/>
      <c r="HMZ837" s="137"/>
      <c r="HNA837" s="137"/>
      <c r="HNB837" s="137"/>
      <c r="HNC837" s="137"/>
      <c r="HND837" s="137"/>
      <c r="HNE837" s="137"/>
      <c r="HNF837" s="137"/>
      <c r="HNG837" s="137"/>
      <c r="HNH837" s="137"/>
      <c r="HNI837" s="137"/>
      <c r="HNJ837" s="137"/>
      <c r="HNK837" s="137"/>
      <c r="HNL837" s="137"/>
      <c r="HNM837" s="137"/>
      <c r="HNN837" s="137"/>
      <c r="HNO837" s="137"/>
      <c r="HNP837" s="137"/>
      <c r="HNQ837" s="137"/>
      <c r="HNR837" s="137"/>
      <c r="HNS837" s="137"/>
      <c r="HNT837" s="137"/>
      <c r="HNU837" s="137"/>
      <c r="HNV837" s="137"/>
      <c r="HNW837" s="137"/>
      <c r="HNX837" s="137"/>
      <c r="HNY837" s="137"/>
      <c r="HNZ837" s="137"/>
      <c r="HOA837" s="137"/>
      <c r="HOB837" s="137"/>
      <c r="HOC837" s="137"/>
      <c r="HOD837" s="137"/>
      <c r="HOE837" s="137"/>
      <c r="HOF837" s="137"/>
      <c r="HOG837" s="137"/>
      <c r="HOH837" s="137"/>
      <c r="HOI837" s="137"/>
      <c r="HOJ837" s="137"/>
      <c r="HOK837" s="137"/>
      <c r="HOL837" s="137"/>
      <c r="HOM837" s="137"/>
      <c r="HON837" s="137"/>
      <c r="HOO837" s="137"/>
      <c r="HOP837" s="137"/>
      <c r="HOQ837" s="137"/>
      <c r="HOR837" s="137"/>
      <c r="HOS837" s="137"/>
      <c r="HOT837" s="137"/>
      <c r="HOU837" s="137"/>
      <c r="HOV837" s="137"/>
      <c r="HOW837" s="137"/>
      <c r="HOX837" s="137"/>
      <c r="HOY837" s="137"/>
      <c r="HOZ837" s="137"/>
      <c r="HPA837" s="137"/>
      <c r="HPB837" s="137"/>
      <c r="HPC837" s="137"/>
      <c r="HPD837" s="137"/>
      <c r="HPE837" s="137"/>
      <c r="HPF837" s="137"/>
      <c r="HPG837" s="137"/>
      <c r="HPH837" s="137"/>
      <c r="HPI837" s="137"/>
      <c r="HPJ837" s="137"/>
      <c r="HPK837" s="137"/>
      <c r="HPL837" s="137"/>
      <c r="HPM837" s="137"/>
      <c r="HPN837" s="137"/>
      <c r="HPO837" s="137"/>
      <c r="HPP837" s="137"/>
      <c r="HPQ837" s="137"/>
      <c r="HPR837" s="137"/>
      <c r="HPS837" s="137"/>
      <c r="HPT837" s="137"/>
      <c r="HPU837" s="137"/>
      <c r="HPV837" s="137"/>
      <c r="HPW837" s="137"/>
      <c r="HPX837" s="137"/>
      <c r="HPY837" s="137"/>
      <c r="HPZ837" s="137"/>
      <c r="HQA837" s="137"/>
      <c r="HQB837" s="137"/>
      <c r="HQC837" s="137"/>
      <c r="HQD837" s="137"/>
      <c r="HQE837" s="137"/>
      <c r="HQF837" s="137"/>
      <c r="HQG837" s="137"/>
      <c r="HQH837" s="137"/>
      <c r="HQI837" s="137"/>
      <c r="HQJ837" s="137"/>
      <c r="HQK837" s="137"/>
      <c r="HQL837" s="137"/>
      <c r="HQM837" s="137"/>
      <c r="HQN837" s="137"/>
      <c r="HQO837" s="137"/>
      <c r="HQP837" s="137"/>
      <c r="HQQ837" s="137"/>
      <c r="HQR837" s="137"/>
      <c r="HQS837" s="137"/>
      <c r="HQT837" s="137"/>
      <c r="HQU837" s="137"/>
      <c r="HQV837" s="137"/>
      <c r="HQW837" s="137"/>
      <c r="HQX837" s="137"/>
      <c r="HQY837" s="137"/>
      <c r="HQZ837" s="137"/>
      <c r="HRA837" s="137"/>
      <c r="HRB837" s="137"/>
      <c r="HRC837" s="137"/>
      <c r="HRD837" s="137"/>
      <c r="HRE837" s="137"/>
      <c r="HRF837" s="137"/>
      <c r="HRG837" s="137"/>
      <c r="HRH837" s="137"/>
      <c r="HRI837" s="137"/>
      <c r="HRJ837" s="137"/>
      <c r="HRK837" s="137"/>
      <c r="HRL837" s="137"/>
      <c r="HRM837" s="137"/>
      <c r="HRN837" s="137"/>
      <c r="HRO837" s="137"/>
      <c r="HRP837" s="137"/>
      <c r="HRQ837" s="137"/>
      <c r="HRR837" s="137"/>
      <c r="HRS837" s="137"/>
      <c r="HRT837" s="137"/>
      <c r="HRU837" s="137"/>
      <c r="HRV837" s="137"/>
      <c r="HRW837" s="137"/>
      <c r="HRX837" s="137"/>
      <c r="HRY837" s="137"/>
      <c r="HRZ837" s="137"/>
      <c r="HSA837" s="137"/>
      <c r="HSB837" s="137"/>
      <c r="HSC837" s="137"/>
      <c r="HSD837" s="137"/>
      <c r="HSE837" s="137"/>
      <c r="HSF837" s="137"/>
      <c r="HSG837" s="137"/>
      <c r="HSH837" s="137"/>
      <c r="HSI837" s="137"/>
      <c r="HSJ837" s="137"/>
      <c r="HSK837" s="137"/>
      <c r="HSL837" s="137"/>
      <c r="HSM837" s="137"/>
      <c r="HSN837" s="137"/>
      <c r="HSO837" s="137"/>
      <c r="HSP837" s="137"/>
      <c r="HSQ837" s="137"/>
      <c r="HSR837" s="137"/>
      <c r="HSS837" s="137"/>
      <c r="HST837" s="137"/>
      <c r="HSU837" s="137"/>
      <c r="HSV837" s="137"/>
      <c r="HSW837" s="137"/>
      <c r="HSX837" s="137"/>
      <c r="HSY837" s="137"/>
      <c r="HSZ837" s="137"/>
      <c r="HTA837" s="137"/>
      <c r="HTB837" s="137"/>
      <c r="HTC837" s="137"/>
      <c r="HTD837" s="137"/>
      <c r="HTE837" s="137"/>
      <c r="HTF837" s="137"/>
      <c r="HTG837" s="137"/>
      <c r="HTH837" s="137"/>
      <c r="HTI837" s="137"/>
      <c r="HTJ837" s="137"/>
      <c r="HTK837" s="137"/>
      <c r="HTL837" s="137"/>
      <c r="HTM837" s="137"/>
      <c r="HTN837" s="137"/>
      <c r="HTO837" s="137"/>
      <c r="HTP837" s="137"/>
      <c r="HTQ837" s="137"/>
      <c r="HTR837" s="137"/>
      <c r="HTS837" s="137"/>
      <c r="HTT837" s="137"/>
      <c r="HTU837" s="137"/>
      <c r="HTV837" s="137"/>
      <c r="HTW837" s="137"/>
      <c r="HTX837" s="137"/>
      <c r="HTY837" s="137"/>
      <c r="HTZ837" s="137"/>
      <c r="HUA837" s="137"/>
      <c r="HUB837" s="137"/>
      <c r="HUC837" s="137"/>
      <c r="HUD837" s="137"/>
      <c r="HUE837" s="137"/>
      <c r="HUF837" s="137"/>
      <c r="HUG837" s="137"/>
      <c r="HUH837" s="137"/>
      <c r="HUI837" s="137"/>
      <c r="HUJ837" s="137"/>
      <c r="HUK837" s="137"/>
      <c r="HUL837" s="137"/>
      <c r="HUM837" s="137"/>
      <c r="HUN837" s="137"/>
      <c r="HUO837" s="137"/>
      <c r="HUP837" s="137"/>
      <c r="HUQ837" s="137"/>
      <c r="HUR837" s="137"/>
      <c r="HUS837" s="137"/>
      <c r="HUT837" s="137"/>
      <c r="HUU837" s="137"/>
      <c r="HUV837" s="137"/>
      <c r="HUW837" s="137"/>
      <c r="HUX837" s="137"/>
      <c r="HUY837" s="137"/>
      <c r="HUZ837" s="137"/>
      <c r="HVA837" s="137"/>
      <c r="HVB837" s="137"/>
      <c r="HVC837" s="137"/>
      <c r="HVD837" s="137"/>
      <c r="HVE837" s="137"/>
      <c r="HVF837" s="137"/>
      <c r="HVG837" s="137"/>
      <c r="HVH837" s="137"/>
      <c r="HVI837" s="137"/>
      <c r="HVJ837" s="137"/>
      <c r="HVK837" s="137"/>
      <c r="HVL837" s="137"/>
      <c r="HVM837" s="137"/>
      <c r="HVN837" s="137"/>
      <c r="HVO837" s="137"/>
      <c r="HVP837" s="137"/>
      <c r="HVQ837" s="137"/>
      <c r="HVR837" s="137"/>
      <c r="HVS837" s="137"/>
      <c r="HVT837" s="137"/>
      <c r="HVU837" s="137"/>
      <c r="HVV837" s="137"/>
      <c r="HVW837" s="137"/>
      <c r="HVX837" s="137"/>
      <c r="HVY837" s="137"/>
      <c r="HVZ837" s="137"/>
      <c r="HWA837" s="137"/>
      <c r="HWB837" s="137"/>
      <c r="HWC837" s="137"/>
      <c r="HWD837" s="137"/>
      <c r="HWE837" s="137"/>
      <c r="HWF837" s="137"/>
      <c r="HWG837" s="137"/>
      <c r="HWH837" s="137"/>
      <c r="HWI837" s="137"/>
      <c r="HWJ837" s="137"/>
      <c r="HWK837" s="137"/>
      <c r="HWL837" s="137"/>
      <c r="HWM837" s="137"/>
      <c r="HWN837" s="137"/>
      <c r="HWO837" s="137"/>
      <c r="HWP837" s="137"/>
      <c r="HWQ837" s="137"/>
      <c r="HWR837" s="137"/>
      <c r="HWS837" s="137"/>
      <c r="HWT837" s="137"/>
      <c r="HWU837" s="137"/>
      <c r="HWV837" s="137"/>
      <c r="HWW837" s="137"/>
      <c r="HWX837" s="137"/>
      <c r="HWY837" s="137"/>
      <c r="HWZ837" s="137"/>
      <c r="HXA837" s="137"/>
      <c r="HXB837" s="137"/>
      <c r="HXC837" s="137"/>
      <c r="HXD837" s="137"/>
      <c r="HXE837" s="137"/>
      <c r="HXF837" s="137"/>
      <c r="HXG837" s="137"/>
      <c r="HXH837" s="137"/>
      <c r="HXI837" s="137"/>
      <c r="HXJ837" s="137"/>
      <c r="HXK837" s="137"/>
      <c r="HXL837" s="137"/>
      <c r="HXM837" s="137"/>
      <c r="HXN837" s="137"/>
      <c r="HXO837" s="137"/>
      <c r="HXP837" s="137"/>
      <c r="HXQ837" s="137"/>
      <c r="HXR837" s="137"/>
      <c r="HXS837" s="137"/>
      <c r="HXT837" s="137"/>
      <c r="HXU837" s="137"/>
      <c r="HXV837" s="137"/>
      <c r="HXW837" s="137"/>
      <c r="HXX837" s="137"/>
      <c r="HXY837" s="137"/>
      <c r="HXZ837" s="137"/>
      <c r="HYA837" s="137"/>
      <c r="HYB837" s="137"/>
      <c r="HYC837" s="137"/>
      <c r="HYD837" s="137"/>
      <c r="HYE837" s="137"/>
      <c r="HYF837" s="137"/>
      <c r="HYG837" s="137"/>
      <c r="HYH837" s="137"/>
      <c r="HYI837" s="137"/>
      <c r="HYJ837" s="137"/>
      <c r="HYK837" s="137"/>
      <c r="HYL837" s="137"/>
      <c r="HYM837" s="137"/>
      <c r="HYN837" s="137"/>
      <c r="HYO837" s="137"/>
      <c r="HYP837" s="137"/>
      <c r="HYQ837" s="137"/>
      <c r="HYR837" s="137"/>
      <c r="HYS837" s="137"/>
      <c r="HYT837" s="137"/>
      <c r="HYU837" s="137"/>
      <c r="HYV837" s="137"/>
      <c r="HYW837" s="137"/>
      <c r="HYX837" s="137"/>
      <c r="HYY837" s="137"/>
      <c r="HYZ837" s="137"/>
      <c r="HZA837" s="137"/>
      <c r="HZB837" s="137"/>
      <c r="HZC837" s="137"/>
      <c r="HZD837" s="137"/>
      <c r="HZE837" s="137"/>
      <c r="HZF837" s="137"/>
      <c r="HZG837" s="137"/>
      <c r="HZH837" s="137"/>
      <c r="HZI837" s="137"/>
      <c r="HZJ837" s="137"/>
      <c r="HZK837" s="137"/>
      <c r="HZL837" s="137"/>
      <c r="HZM837" s="137"/>
      <c r="HZN837" s="137"/>
      <c r="HZO837" s="137"/>
      <c r="HZP837" s="137"/>
      <c r="HZQ837" s="137"/>
      <c r="HZR837" s="137"/>
      <c r="HZS837" s="137"/>
      <c r="HZT837" s="137"/>
      <c r="HZU837" s="137"/>
      <c r="HZV837" s="137"/>
      <c r="HZW837" s="137"/>
      <c r="HZX837" s="137"/>
      <c r="HZY837" s="137"/>
      <c r="HZZ837" s="137"/>
      <c r="IAA837" s="137"/>
      <c r="IAB837" s="137"/>
      <c r="IAC837" s="137"/>
      <c r="IAD837" s="137"/>
      <c r="IAE837" s="137"/>
      <c r="IAF837" s="137"/>
      <c r="IAG837" s="137"/>
      <c r="IAH837" s="137"/>
      <c r="IAI837" s="137"/>
      <c r="IAJ837" s="137"/>
      <c r="IAK837" s="137"/>
      <c r="IAL837" s="137"/>
      <c r="IAM837" s="137"/>
      <c r="IAN837" s="137"/>
      <c r="IAO837" s="137"/>
      <c r="IAP837" s="137"/>
      <c r="IAQ837" s="137"/>
      <c r="IAR837" s="137"/>
      <c r="IAS837" s="137"/>
      <c r="IAT837" s="137"/>
      <c r="IAU837" s="137"/>
      <c r="IAV837" s="137"/>
      <c r="IAW837" s="137"/>
      <c r="IAX837" s="137"/>
      <c r="IAY837" s="137"/>
      <c r="IAZ837" s="137"/>
      <c r="IBA837" s="137"/>
      <c r="IBB837" s="137"/>
      <c r="IBC837" s="137"/>
      <c r="IBD837" s="137"/>
      <c r="IBE837" s="137"/>
      <c r="IBF837" s="137"/>
      <c r="IBG837" s="137"/>
      <c r="IBH837" s="137"/>
      <c r="IBI837" s="137"/>
      <c r="IBJ837" s="137"/>
      <c r="IBK837" s="137"/>
      <c r="IBL837" s="137"/>
      <c r="IBM837" s="137"/>
      <c r="IBN837" s="137"/>
      <c r="IBO837" s="137"/>
      <c r="IBP837" s="137"/>
      <c r="IBQ837" s="137"/>
      <c r="IBR837" s="137"/>
      <c r="IBS837" s="137"/>
      <c r="IBT837" s="137"/>
      <c r="IBU837" s="137"/>
      <c r="IBV837" s="137"/>
      <c r="IBW837" s="137"/>
      <c r="IBX837" s="137"/>
      <c r="IBY837" s="137"/>
      <c r="IBZ837" s="137"/>
      <c r="ICA837" s="137"/>
      <c r="ICB837" s="137"/>
      <c r="ICC837" s="137"/>
      <c r="ICD837" s="137"/>
      <c r="ICE837" s="137"/>
      <c r="ICF837" s="137"/>
      <c r="ICG837" s="137"/>
      <c r="ICH837" s="137"/>
      <c r="ICI837" s="137"/>
      <c r="ICJ837" s="137"/>
      <c r="ICK837" s="137"/>
      <c r="ICL837" s="137"/>
      <c r="ICM837" s="137"/>
      <c r="ICN837" s="137"/>
      <c r="ICO837" s="137"/>
      <c r="ICP837" s="137"/>
      <c r="ICQ837" s="137"/>
      <c r="ICR837" s="137"/>
      <c r="ICS837" s="137"/>
      <c r="ICT837" s="137"/>
      <c r="ICU837" s="137"/>
      <c r="ICV837" s="137"/>
      <c r="ICW837" s="137"/>
      <c r="ICX837" s="137"/>
      <c r="ICY837" s="137"/>
      <c r="ICZ837" s="137"/>
      <c r="IDA837" s="137"/>
      <c r="IDB837" s="137"/>
      <c r="IDC837" s="137"/>
      <c r="IDD837" s="137"/>
      <c r="IDE837" s="137"/>
      <c r="IDF837" s="137"/>
      <c r="IDG837" s="137"/>
      <c r="IDH837" s="137"/>
      <c r="IDI837" s="137"/>
      <c r="IDJ837" s="137"/>
      <c r="IDK837" s="137"/>
      <c r="IDL837" s="137"/>
      <c r="IDM837" s="137"/>
      <c r="IDN837" s="137"/>
      <c r="IDO837" s="137"/>
      <c r="IDP837" s="137"/>
      <c r="IDQ837" s="137"/>
      <c r="IDR837" s="137"/>
      <c r="IDS837" s="137"/>
      <c r="IDT837" s="137"/>
      <c r="IDU837" s="137"/>
      <c r="IDV837" s="137"/>
      <c r="IDW837" s="137"/>
      <c r="IDX837" s="137"/>
      <c r="IDY837" s="137"/>
      <c r="IDZ837" s="137"/>
      <c r="IEA837" s="137"/>
      <c r="IEB837" s="137"/>
      <c r="IEC837" s="137"/>
      <c r="IED837" s="137"/>
      <c r="IEE837" s="137"/>
      <c r="IEF837" s="137"/>
      <c r="IEG837" s="137"/>
      <c r="IEH837" s="137"/>
      <c r="IEI837" s="137"/>
      <c r="IEJ837" s="137"/>
      <c r="IEK837" s="137"/>
      <c r="IEL837" s="137"/>
      <c r="IEM837" s="137"/>
      <c r="IEN837" s="137"/>
      <c r="IEO837" s="137"/>
      <c r="IEP837" s="137"/>
      <c r="IEQ837" s="137"/>
      <c r="IER837" s="137"/>
      <c r="IES837" s="137"/>
      <c r="IET837" s="137"/>
      <c r="IEU837" s="137"/>
      <c r="IEV837" s="137"/>
      <c r="IEW837" s="137"/>
      <c r="IEX837" s="137"/>
      <c r="IEY837" s="137"/>
      <c r="IEZ837" s="137"/>
      <c r="IFA837" s="137"/>
      <c r="IFB837" s="137"/>
      <c r="IFC837" s="137"/>
      <c r="IFD837" s="137"/>
      <c r="IFE837" s="137"/>
      <c r="IFF837" s="137"/>
      <c r="IFG837" s="137"/>
      <c r="IFH837" s="137"/>
      <c r="IFI837" s="137"/>
      <c r="IFJ837" s="137"/>
      <c r="IFK837" s="137"/>
      <c r="IFL837" s="137"/>
      <c r="IFM837" s="137"/>
      <c r="IFN837" s="137"/>
      <c r="IFO837" s="137"/>
      <c r="IFP837" s="137"/>
      <c r="IFQ837" s="137"/>
      <c r="IFR837" s="137"/>
      <c r="IFS837" s="137"/>
      <c r="IFT837" s="137"/>
      <c r="IFU837" s="137"/>
      <c r="IFV837" s="137"/>
      <c r="IFW837" s="137"/>
      <c r="IFX837" s="137"/>
      <c r="IFY837" s="137"/>
      <c r="IFZ837" s="137"/>
      <c r="IGA837" s="137"/>
      <c r="IGB837" s="137"/>
      <c r="IGC837" s="137"/>
      <c r="IGD837" s="137"/>
      <c r="IGE837" s="137"/>
      <c r="IGF837" s="137"/>
      <c r="IGG837" s="137"/>
      <c r="IGH837" s="137"/>
      <c r="IGI837" s="137"/>
      <c r="IGJ837" s="137"/>
      <c r="IGK837" s="137"/>
      <c r="IGL837" s="137"/>
      <c r="IGM837" s="137"/>
      <c r="IGN837" s="137"/>
      <c r="IGO837" s="137"/>
      <c r="IGP837" s="137"/>
      <c r="IGQ837" s="137"/>
      <c r="IGR837" s="137"/>
      <c r="IGS837" s="137"/>
      <c r="IGT837" s="137"/>
      <c r="IGU837" s="137"/>
      <c r="IGV837" s="137"/>
      <c r="IGW837" s="137"/>
      <c r="IGX837" s="137"/>
      <c r="IGY837" s="137"/>
      <c r="IGZ837" s="137"/>
      <c r="IHA837" s="137"/>
      <c r="IHB837" s="137"/>
      <c r="IHC837" s="137"/>
      <c r="IHD837" s="137"/>
      <c r="IHE837" s="137"/>
      <c r="IHF837" s="137"/>
      <c r="IHG837" s="137"/>
      <c r="IHH837" s="137"/>
      <c r="IHI837" s="137"/>
      <c r="IHJ837" s="137"/>
      <c r="IHK837" s="137"/>
      <c r="IHL837" s="137"/>
      <c r="IHM837" s="137"/>
      <c r="IHN837" s="137"/>
      <c r="IHO837" s="137"/>
      <c r="IHP837" s="137"/>
      <c r="IHQ837" s="137"/>
      <c r="IHR837" s="137"/>
      <c r="IHS837" s="137"/>
      <c r="IHT837" s="137"/>
      <c r="IHU837" s="137"/>
      <c r="IHV837" s="137"/>
      <c r="IHW837" s="137"/>
      <c r="IHX837" s="137"/>
      <c r="IHY837" s="137"/>
      <c r="IHZ837" s="137"/>
      <c r="IIA837" s="137"/>
      <c r="IIB837" s="137"/>
      <c r="IIC837" s="137"/>
      <c r="IID837" s="137"/>
      <c r="IIE837" s="137"/>
      <c r="IIF837" s="137"/>
      <c r="IIG837" s="137"/>
      <c r="IIH837" s="137"/>
      <c r="III837" s="137"/>
      <c r="IIJ837" s="137"/>
      <c r="IIK837" s="137"/>
      <c r="IIL837" s="137"/>
      <c r="IIM837" s="137"/>
      <c r="IIN837" s="137"/>
      <c r="IIO837" s="137"/>
      <c r="IIP837" s="137"/>
      <c r="IIQ837" s="137"/>
      <c r="IIR837" s="137"/>
      <c r="IIS837" s="137"/>
      <c r="IIT837" s="137"/>
      <c r="IIU837" s="137"/>
      <c r="IIV837" s="137"/>
      <c r="IIW837" s="137"/>
      <c r="IIX837" s="137"/>
      <c r="IIY837" s="137"/>
      <c r="IIZ837" s="137"/>
      <c r="IJA837" s="137"/>
      <c r="IJB837" s="137"/>
      <c r="IJC837" s="137"/>
      <c r="IJD837" s="137"/>
      <c r="IJE837" s="137"/>
      <c r="IJF837" s="137"/>
      <c r="IJG837" s="137"/>
      <c r="IJH837" s="137"/>
      <c r="IJI837" s="137"/>
      <c r="IJJ837" s="137"/>
      <c r="IJK837" s="137"/>
      <c r="IJL837" s="137"/>
      <c r="IJM837" s="137"/>
      <c r="IJN837" s="137"/>
      <c r="IJO837" s="137"/>
      <c r="IJP837" s="137"/>
      <c r="IJQ837" s="137"/>
      <c r="IJR837" s="137"/>
      <c r="IJS837" s="137"/>
      <c r="IJT837" s="137"/>
      <c r="IJU837" s="137"/>
      <c r="IJV837" s="137"/>
      <c r="IJW837" s="137"/>
      <c r="IJX837" s="137"/>
      <c r="IJY837" s="137"/>
      <c r="IJZ837" s="137"/>
      <c r="IKA837" s="137"/>
      <c r="IKB837" s="137"/>
      <c r="IKC837" s="137"/>
      <c r="IKD837" s="137"/>
      <c r="IKE837" s="137"/>
      <c r="IKF837" s="137"/>
      <c r="IKG837" s="137"/>
      <c r="IKH837" s="137"/>
      <c r="IKI837" s="137"/>
      <c r="IKJ837" s="137"/>
      <c r="IKK837" s="137"/>
      <c r="IKL837" s="137"/>
      <c r="IKM837" s="137"/>
      <c r="IKN837" s="137"/>
      <c r="IKO837" s="137"/>
      <c r="IKP837" s="137"/>
      <c r="IKQ837" s="137"/>
      <c r="IKR837" s="137"/>
      <c r="IKS837" s="137"/>
      <c r="IKT837" s="137"/>
      <c r="IKU837" s="137"/>
      <c r="IKV837" s="137"/>
      <c r="IKW837" s="137"/>
      <c r="IKX837" s="137"/>
      <c r="IKY837" s="137"/>
      <c r="IKZ837" s="137"/>
      <c r="ILA837" s="137"/>
      <c r="ILB837" s="137"/>
      <c r="ILC837" s="137"/>
      <c r="ILD837" s="137"/>
      <c r="ILE837" s="137"/>
      <c r="ILF837" s="137"/>
      <c r="ILG837" s="137"/>
      <c r="ILH837" s="137"/>
      <c r="ILI837" s="137"/>
      <c r="ILJ837" s="137"/>
      <c r="ILK837" s="137"/>
      <c r="ILL837" s="137"/>
      <c r="ILM837" s="137"/>
      <c r="ILN837" s="137"/>
      <c r="ILO837" s="137"/>
      <c r="ILP837" s="137"/>
      <c r="ILQ837" s="137"/>
      <c r="ILR837" s="137"/>
      <c r="ILS837" s="137"/>
      <c r="ILT837" s="137"/>
      <c r="ILU837" s="137"/>
      <c r="ILV837" s="137"/>
      <c r="ILW837" s="137"/>
      <c r="ILX837" s="137"/>
      <c r="ILY837" s="137"/>
      <c r="ILZ837" s="137"/>
      <c r="IMA837" s="137"/>
      <c r="IMB837" s="137"/>
      <c r="IMC837" s="137"/>
      <c r="IMD837" s="137"/>
      <c r="IME837" s="137"/>
      <c r="IMF837" s="137"/>
      <c r="IMG837" s="137"/>
      <c r="IMH837" s="137"/>
      <c r="IMI837" s="137"/>
      <c r="IMJ837" s="137"/>
      <c r="IMK837" s="137"/>
      <c r="IML837" s="137"/>
      <c r="IMM837" s="137"/>
      <c r="IMN837" s="137"/>
      <c r="IMO837" s="137"/>
      <c r="IMP837" s="137"/>
      <c r="IMQ837" s="137"/>
      <c r="IMR837" s="137"/>
      <c r="IMS837" s="137"/>
      <c r="IMT837" s="137"/>
      <c r="IMU837" s="137"/>
      <c r="IMV837" s="137"/>
      <c r="IMW837" s="137"/>
      <c r="IMX837" s="137"/>
      <c r="IMY837" s="137"/>
      <c r="IMZ837" s="137"/>
      <c r="INA837" s="137"/>
      <c r="INB837" s="137"/>
      <c r="INC837" s="137"/>
      <c r="IND837" s="137"/>
      <c r="INE837" s="137"/>
      <c r="INF837" s="137"/>
      <c r="ING837" s="137"/>
      <c r="INH837" s="137"/>
      <c r="INI837" s="137"/>
      <c r="INJ837" s="137"/>
      <c r="INK837" s="137"/>
      <c r="INL837" s="137"/>
      <c r="INM837" s="137"/>
      <c r="INN837" s="137"/>
      <c r="INO837" s="137"/>
      <c r="INP837" s="137"/>
      <c r="INQ837" s="137"/>
      <c r="INR837" s="137"/>
      <c r="INS837" s="137"/>
      <c r="INT837" s="137"/>
      <c r="INU837" s="137"/>
      <c r="INV837" s="137"/>
      <c r="INW837" s="137"/>
      <c r="INX837" s="137"/>
      <c r="INY837" s="137"/>
      <c r="INZ837" s="137"/>
      <c r="IOA837" s="137"/>
      <c r="IOB837" s="137"/>
      <c r="IOC837" s="137"/>
      <c r="IOD837" s="137"/>
      <c r="IOE837" s="137"/>
      <c r="IOF837" s="137"/>
      <c r="IOG837" s="137"/>
      <c r="IOH837" s="137"/>
      <c r="IOI837" s="137"/>
      <c r="IOJ837" s="137"/>
      <c r="IOK837" s="137"/>
      <c r="IOL837" s="137"/>
      <c r="IOM837" s="137"/>
      <c r="ION837" s="137"/>
      <c r="IOO837" s="137"/>
      <c r="IOP837" s="137"/>
      <c r="IOQ837" s="137"/>
      <c r="IOR837" s="137"/>
      <c r="IOS837" s="137"/>
      <c r="IOT837" s="137"/>
      <c r="IOU837" s="137"/>
      <c r="IOV837" s="137"/>
      <c r="IOW837" s="137"/>
      <c r="IOX837" s="137"/>
      <c r="IOY837" s="137"/>
      <c r="IOZ837" s="137"/>
      <c r="IPA837" s="137"/>
      <c r="IPB837" s="137"/>
      <c r="IPC837" s="137"/>
      <c r="IPD837" s="137"/>
      <c r="IPE837" s="137"/>
      <c r="IPF837" s="137"/>
      <c r="IPG837" s="137"/>
      <c r="IPH837" s="137"/>
      <c r="IPI837" s="137"/>
      <c r="IPJ837" s="137"/>
      <c r="IPK837" s="137"/>
      <c r="IPL837" s="137"/>
      <c r="IPM837" s="137"/>
      <c r="IPN837" s="137"/>
      <c r="IPO837" s="137"/>
      <c r="IPP837" s="137"/>
      <c r="IPQ837" s="137"/>
      <c r="IPR837" s="137"/>
      <c r="IPS837" s="137"/>
      <c r="IPT837" s="137"/>
      <c r="IPU837" s="137"/>
      <c r="IPV837" s="137"/>
      <c r="IPW837" s="137"/>
      <c r="IPX837" s="137"/>
      <c r="IPY837" s="137"/>
      <c r="IPZ837" s="137"/>
      <c r="IQA837" s="137"/>
      <c r="IQB837" s="137"/>
      <c r="IQC837" s="137"/>
      <c r="IQD837" s="137"/>
      <c r="IQE837" s="137"/>
      <c r="IQF837" s="137"/>
      <c r="IQG837" s="137"/>
      <c r="IQH837" s="137"/>
      <c r="IQI837" s="137"/>
      <c r="IQJ837" s="137"/>
      <c r="IQK837" s="137"/>
      <c r="IQL837" s="137"/>
      <c r="IQM837" s="137"/>
      <c r="IQN837" s="137"/>
      <c r="IQO837" s="137"/>
      <c r="IQP837" s="137"/>
      <c r="IQQ837" s="137"/>
      <c r="IQR837" s="137"/>
      <c r="IQS837" s="137"/>
      <c r="IQT837" s="137"/>
      <c r="IQU837" s="137"/>
      <c r="IQV837" s="137"/>
      <c r="IQW837" s="137"/>
      <c r="IQX837" s="137"/>
      <c r="IQY837" s="137"/>
      <c r="IQZ837" s="137"/>
      <c r="IRA837" s="137"/>
      <c r="IRB837" s="137"/>
      <c r="IRC837" s="137"/>
      <c r="IRD837" s="137"/>
      <c r="IRE837" s="137"/>
      <c r="IRF837" s="137"/>
      <c r="IRG837" s="137"/>
      <c r="IRH837" s="137"/>
      <c r="IRI837" s="137"/>
      <c r="IRJ837" s="137"/>
      <c r="IRK837" s="137"/>
      <c r="IRL837" s="137"/>
      <c r="IRM837" s="137"/>
      <c r="IRN837" s="137"/>
      <c r="IRO837" s="137"/>
      <c r="IRP837" s="137"/>
      <c r="IRQ837" s="137"/>
      <c r="IRR837" s="137"/>
      <c r="IRS837" s="137"/>
      <c r="IRT837" s="137"/>
      <c r="IRU837" s="137"/>
      <c r="IRV837" s="137"/>
      <c r="IRW837" s="137"/>
      <c r="IRX837" s="137"/>
      <c r="IRY837" s="137"/>
      <c r="IRZ837" s="137"/>
      <c r="ISA837" s="137"/>
      <c r="ISB837" s="137"/>
      <c r="ISC837" s="137"/>
      <c r="ISD837" s="137"/>
      <c r="ISE837" s="137"/>
      <c r="ISF837" s="137"/>
      <c r="ISG837" s="137"/>
      <c r="ISH837" s="137"/>
      <c r="ISI837" s="137"/>
      <c r="ISJ837" s="137"/>
      <c r="ISK837" s="137"/>
      <c r="ISL837" s="137"/>
      <c r="ISM837" s="137"/>
      <c r="ISN837" s="137"/>
      <c r="ISO837" s="137"/>
      <c r="ISP837" s="137"/>
      <c r="ISQ837" s="137"/>
      <c r="ISR837" s="137"/>
      <c r="ISS837" s="137"/>
      <c r="IST837" s="137"/>
      <c r="ISU837" s="137"/>
      <c r="ISV837" s="137"/>
      <c r="ISW837" s="137"/>
      <c r="ISX837" s="137"/>
      <c r="ISY837" s="137"/>
      <c r="ISZ837" s="137"/>
      <c r="ITA837" s="137"/>
      <c r="ITB837" s="137"/>
      <c r="ITC837" s="137"/>
      <c r="ITD837" s="137"/>
      <c r="ITE837" s="137"/>
      <c r="ITF837" s="137"/>
      <c r="ITG837" s="137"/>
      <c r="ITH837" s="137"/>
      <c r="ITI837" s="137"/>
      <c r="ITJ837" s="137"/>
      <c r="ITK837" s="137"/>
      <c r="ITL837" s="137"/>
      <c r="ITM837" s="137"/>
      <c r="ITN837" s="137"/>
      <c r="ITO837" s="137"/>
      <c r="ITP837" s="137"/>
      <c r="ITQ837" s="137"/>
      <c r="ITR837" s="137"/>
      <c r="ITS837" s="137"/>
      <c r="ITT837" s="137"/>
      <c r="ITU837" s="137"/>
      <c r="ITV837" s="137"/>
      <c r="ITW837" s="137"/>
      <c r="ITX837" s="137"/>
      <c r="ITY837" s="137"/>
      <c r="ITZ837" s="137"/>
      <c r="IUA837" s="137"/>
      <c r="IUB837" s="137"/>
      <c r="IUC837" s="137"/>
      <c r="IUD837" s="137"/>
      <c r="IUE837" s="137"/>
      <c r="IUF837" s="137"/>
      <c r="IUG837" s="137"/>
      <c r="IUH837" s="137"/>
      <c r="IUI837" s="137"/>
      <c r="IUJ837" s="137"/>
      <c r="IUK837" s="137"/>
      <c r="IUL837" s="137"/>
      <c r="IUM837" s="137"/>
      <c r="IUN837" s="137"/>
      <c r="IUO837" s="137"/>
      <c r="IUP837" s="137"/>
      <c r="IUQ837" s="137"/>
      <c r="IUR837" s="137"/>
      <c r="IUS837" s="137"/>
      <c r="IUT837" s="137"/>
      <c r="IUU837" s="137"/>
      <c r="IUV837" s="137"/>
      <c r="IUW837" s="137"/>
      <c r="IUX837" s="137"/>
      <c r="IUY837" s="137"/>
      <c r="IUZ837" s="137"/>
      <c r="IVA837" s="137"/>
      <c r="IVB837" s="137"/>
      <c r="IVC837" s="137"/>
      <c r="IVD837" s="137"/>
      <c r="IVE837" s="137"/>
      <c r="IVF837" s="137"/>
      <c r="IVG837" s="137"/>
      <c r="IVH837" s="137"/>
      <c r="IVI837" s="137"/>
      <c r="IVJ837" s="137"/>
      <c r="IVK837" s="137"/>
      <c r="IVL837" s="137"/>
      <c r="IVM837" s="137"/>
      <c r="IVN837" s="137"/>
      <c r="IVO837" s="137"/>
      <c r="IVP837" s="137"/>
      <c r="IVQ837" s="137"/>
      <c r="IVR837" s="137"/>
      <c r="IVS837" s="137"/>
      <c r="IVT837" s="137"/>
      <c r="IVU837" s="137"/>
      <c r="IVV837" s="137"/>
      <c r="IVW837" s="137"/>
      <c r="IVX837" s="137"/>
      <c r="IVY837" s="137"/>
      <c r="IVZ837" s="137"/>
      <c r="IWA837" s="137"/>
      <c r="IWB837" s="137"/>
      <c r="IWC837" s="137"/>
      <c r="IWD837" s="137"/>
      <c r="IWE837" s="137"/>
      <c r="IWF837" s="137"/>
      <c r="IWG837" s="137"/>
      <c r="IWH837" s="137"/>
      <c r="IWI837" s="137"/>
      <c r="IWJ837" s="137"/>
      <c r="IWK837" s="137"/>
      <c r="IWL837" s="137"/>
      <c r="IWM837" s="137"/>
      <c r="IWN837" s="137"/>
      <c r="IWO837" s="137"/>
      <c r="IWP837" s="137"/>
      <c r="IWQ837" s="137"/>
      <c r="IWR837" s="137"/>
      <c r="IWS837" s="137"/>
      <c r="IWT837" s="137"/>
      <c r="IWU837" s="137"/>
      <c r="IWV837" s="137"/>
      <c r="IWW837" s="137"/>
      <c r="IWX837" s="137"/>
      <c r="IWY837" s="137"/>
      <c r="IWZ837" s="137"/>
      <c r="IXA837" s="137"/>
      <c r="IXB837" s="137"/>
      <c r="IXC837" s="137"/>
      <c r="IXD837" s="137"/>
      <c r="IXE837" s="137"/>
      <c r="IXF837" s="137"/>
      <c r="IXG837" s="137"/>
      <c r="IXH837" s="137"/>
      <c r="IXI837" s="137"/>
      <c r="IXJ837" s="137"/>
      <c r="IXK837" s="137"/>
      <c r="IXL837" s="137"/>
      <c r="IXM837" s="137"/>
      <c r="IXN837" s="137"/>
      <c r="IXO837" s="137"/>
      <c r="IXP837" s="137"/>
      <c r="IXQ837" s="137"/>
      <c r="IXR837" s="137"/>
      <c r="IXS837" s="137"/>
      <c r="IXT837" s="137"/>
      <c r="IXU837" s="137"/>
      <c r="IXV837" s="137"/>
      <c r="IXW837" s="137"/>
      <c r="IXX837" s="137"/>
      <c r="IXY837" s="137"/>
      <c r="IXZ837" s="137"/>
      <c r="IYA837" s="137"/>
      <c r="IYB837" s="137"/>
      <c r="IYC837" s="137"/>
      <c r="IYD837" s="137"/>
      <c r="IYE837" s="137"/>
      <c r="IYF837" s="137"/>
      <c r="IYG837" s="137"/>
      <c r="IYH837" s="137"/>
      <c r="IYI837" s="137"/>
      <c r="IYJ837" s="137"/>
      <c r="IYK837" s="137"/>
      <c r="IYL837" s="137"/>
      <c r="IYM837" s="137"/>
      <c r="IYN837" s="137"/>
      <c r="IYO837" s="137"/>
      <c r="IYP837" s="137"/>
      <c r="IYQ837" s="137"/>
      <c r="IYR837" s="137"/>
      <c r="IYS837" s="137"/>
      <c r="IYT837" s="137"/>
      <c r="IYU837" s="137"/>
      <c r="IYV837" s="137"/>
      <c r="IYW837" s="137"/>
      <c r="IYX837" s="137"/>
      <c r="IYY837" s="137"/>
      <c r="IYZ837" s="137"/>
      <c r="IZA837" s="137"/>
      <c r="IZB837" s="137"/>
      <c r="IZC837" s="137"/>
      <c r="IZD837" s="137"/>
      <c r="IZE837" s="137"/>
      <c r="IZF837" s="137"/>
      <c r="IZG837" s="137"/>
      <c r="IZH837" s="137"/>
      <c r="IZI837" s="137"/>
      <c r="IZJ837" s="137"/>
      <c r="IZK837" s="137"/>
      <c r="IZL837" s="137"/>
      <c r="IZM837" s="137"/>
      <c r="IZN837" s="137"/>
      <c r="IZO837" s="137"/>
      <c r="IZP837" s="137"/>
      <c r="IZQ837" s="137"/>
      <c r="IZR837" s="137"/>
      <c r="IZS837" s="137"/>
      <c r="IZT837" s="137"/>
      <c r="IZU837" s="137"/>
      <c r="IZV837" s="137"/>
      <c r="IZW837" s="137"/>
      <c r="IZX837" s="137"/>
      <c r="IZY837" s="137"/>
      <c r="IZZ837" s="137"/>
      <c r="JAA837" s="137"/>
      <c r="JAB837" s="137"/>
      <c r="JAC837" s="137"/>
      <c r="JAD837" s="137"/>
      <c r="JAE837" s="137"/>
      <c r="JAF837" s="137"/>
      <c r="JAG837" s="137"/>
      <c r="JAH837" s="137"/>
      <c r="JAI837" s="137"/>
      <c r="JAJ837" s="137"/>
      <c r="JAK837" s="137"/>
      <c r="JAL837" s="137"/>
      <c r="JAM837" s="137"/>
      <c r="JAN837" s="137"/>
      <c r="JAO837" s="137"/>
      <c r="JAP837" s="137"/>
      <c r="JAQ837" s="137"/>
      <c r="JAR837" s="137"/>
      <c r="JAS837" s="137"/>
      <c r="JAT837" s="137"/>
      <c r="JAU837" s="137"/>
      <c r="JAV837" s="137"/>
      <c r="JAW837" s="137"/>
      <c r="JAX837" s="137"/>
      <c r="JAY837" s="137"/>
      <c r="JAZ837" s="137"/>
      <c r="JBA837" s="137"/>
      <c r="JBB837" s="137"/>
      <c r="JBC837" s="137"/>
      <c r="JBD837" s="137"/>
      <c r="JBE837" s="137"/>
      <c r="JBF837" s="137"/>
      <c r="JBG837" s="137"/>
      <c r="JBH837" s="137"/>
      <c r="JBI837" s="137"/>
      <c r="JBJ837" s="137"/>
      <c r="JBK837" s="137"/>
      <c r="JBL837" s="137"/>
      <c r="JBM837" s="137"/>
      <c r="JBN837" s="137"/>
      <c r="JBO837" s="137"/>
      <c r="JBP837" s="137"/>
      <c r="JBQ837" s="137"/>
      <c r="JBR837" s="137"/>
      <c r="JBS837" s="137"/>
      <c r="JBT837" s="137"/>
      <c r="JBU837" s="137"/>
      <c r="JBV837" s="137"/>
      <c r="JBW837" s="137"/>
      <c r="JBX837" s="137"/>
      <c r="JBY837" s="137"/>
      <c r="JBZ837" s="137"/>
      <c r="JCA837" s="137"/>
      <c r="JCB837" s="137"/>
      <c r="JCC837" s="137"/>
      <c r="JCD837" s="137"/>
      <c r="JCE837" s="137"/>
      <c r="JCF837" s="137"/>
      <c r="JCG837" s="137"/>
      <c r="JCH837" s="137"/>
      <c r="JCI837" s="137"/>
      <c r="JCJ837" s="137"/>
      <c r="JCK837" s="137"/>
      <c r="JCL837" s="137"/>
      <c r="JCM837" s="137"/>
      <c r="JCN837" s="137"/>
      <c r="JCO837" s="137"/>
      <c r="JCP837" s="137"/>
      <c r="JCQ837" s="137"/>
      <c r="JCR837" s="137"/>
      <c r="JCS837" s="137"/>
      <c r="JCT837" s="137"/>
      <c r="JCU837" s="137"/>
      <c r="JCV837" s="137"/>
      <c r="JCW837" s="137"/>
      <c r="JCX837" s="137"/>
      <c r="JCY837" s="137"/>
      <c r="JCZ837" s="137"/>
      <c r="JDA837" s="137"/>
      <c r="JDB837" s="137"/>
      <c r="JDC837" s="137"/>
      <c r="JDD837" s="137"/>
      <c r="JDE837" s="137"/>
      <c r="JDF837" s="137"/>
      <c r="JDG837" s="137"/>
      <c r="JDH837" s="137"/>
      <c r="JDI837" s="137"/>
      <c r="JDJ837" s="137"/>
      <c r="JDK837" s="137"/>
      <c r="JDL837" s="137"/>
      <c r="JDM837" s="137"/>
      <c r="JDN837" s="137"/>
      <c r="JDO837" s="137"/>
      <c r="JDP837" s="137"/>
      <c r="JDQ837" s="137"/>
      <c r="JDR837" s="137"/>
      <c r="JDS837" s="137"/>
      <c r="JDT837" s="137"/>
      <c r="JDU837" s="137"/>
      <c r="JDV837" s="137"/>
      <c r="JDW837" s="137"/>
      <c r="JDX837" s="137"/>
      <c r="JDY837" s="137"/>
      <c r="JDZ837" s="137"/>
      <c r="JEA837" s="137"/>
      <c r="JEB837" s="137"/>
      <c r="JEC837" s="137"/>
      <c r="JED837" s="137"/>
      <c r="JEE837" s="137"/>
      <c r="JEF837" s="137"/>
      <c r="JEG837" s="137"/>
      <c r="JEH837" s="137"/>
      <c r="JEI837" s="137"/>
      <c r="JEJ837" s="137"/>
      <c r="JEK837" s="137"/>
      <c r="JEL837" s="137"/>
      <c r="JEM837" s="137"/>
      <c r="JEN837" s="137"/>
      <c r="JEO837" s="137"/>
      <c r="JEP837" s="137"/>
      <c r="JEQ837" s="137"/>
      <c r="JER837" s="137"/>
      <c r="JES837" s="137"/>
      <c r="JET837" s="137"/>
      <c r="JEU837" s="137"/>
      <c r="JEV837" s="137"/>
      <c r="JEW837" s="137"/>
      <c r="JEX837" s="137"/>
      <c r="JEY837" s="137"/>
      <c r="JEZ837" s="137"/>
      <c r="JFA837" s="137"/>
      <c r="JFB837" s="137"/>
      <c r="JFC837" s="137"/>
      <c r="JFD837" s="137"/>
      <c r="JFE837" s="137"/>
      <c r="JFF837" s="137"/>
      <c r="JFG837" s="137"/>
      <c r="JFH837" s="137"/>
      <c r="JFI837" s="137"/>
      <c r="JFJ837" s="137"/>
      <c r="JFK837" s="137"/>
      <c r="JFL837" s="137"/>
      <c r="JFM837" s="137"/>
      <c r="JFN837" s="137"/>
      <c r="JFO837" s="137"/>
      <c r="JFP837" s="137"/>
      <c r="JFQ837" s="137"/>
      <c r="JFR837" s="137"/>
      <c r="JFS837" s="137"/>
      <c r="JFT837" s="137"/>
      <c r="JFU837" s="137"/>
      <c r="JFV837" s="137"/>
      <c r="JFW837" s="137"/>
      <c r="JFX837" s="137"/>
      <c r="JFY837" s="137"/>
      <c r="JFZ837" s="137"/>
      <c r="JGA837" s="137"/>
      <c r="JGB837" s="137"/>
      <c r="JGC837" s="137"/>
      <c r="JGD837" s="137"/>
      <c r="JGE837" s="137"/>
      <c r="JGF837" s="137"/>
      <c r="JGG837" s="137"/>
      <c r="JGH837" s="137"/>
      <c r="JGI837" s="137"/>
      <c r="JGJ837" s="137"/>
      <c r="JGK837" s="137"/>
      <c r="JGL837" s="137"/>
      <c r="JGM837" s="137"/>
      <c r="JGN837" s="137"/>
      <c r="JGO837" s="137"/>
      <c r="JGP837" s="137"/>
      <c r="JGQ837" s="137"/>
      <c r="JGR837" s="137"/>
      <c r="JGS837" s="137"/>
      <c r="JGT837" s="137"/>
      <c r="JGU837" s="137"/>
      <c r="JGV837" s="137"/>
      <c r="JGW837" s="137"/>
      <c r="JGX837" s="137"/>
      <c r="JGY837" s="137"/>
      <c r="JGZ837" s="137"/>
      <c r="JHA837" s="137"/>
      <c r="JHB837" s="137"/>
      <c r="JHC837" s="137"/>
      <c r="JHD837" s="137"/>
      <c r="JHE837" s="137"/>
      <c r="JHF837" s="137"/>
      <c r="JHG837" s="137"/>
      <c r="JHH837" s="137"/>
      <c r="JHI837" s="137"/>
      <c r="JHJ837" s="137"/>
      <c r="JHK837" s="137"/>
      <c r="JHL837" s="137"/>
      <c r="JHM837" s="137"/>
      <c r="JHN837" s="137"/>
      <c r="JHO837" s="137"/>
      <c r="JHP837" s="137"/>
      <c r="JHQ837" s="137"/>
      <c r="JHR837" s="137"/>
      <c r="JHS837" s="137"/>
      <c r="JHT837" s="137"/>
      <c r="JHU837" s="137"/>
      <c r="JHV837" s="137"/>
      <c r="JHW837" s="137"/>
      <c r="JHX837" s="137"/>
      <c r="JHY837" s="137"/>
      <c r="JHZ837" s="137"/>
      <c r="JIA837" s="137"/>
      <c r="JIB837" s="137"/>
      <c r="JIC837" s="137"/>
      <c r="JID837" s="137"/>
      <c r="JIE837" s="137"/>
      <c r="JIF837" s="137"/>
      <c r="JIG837" s="137"/>
      <c r="JIH837" s="137"/>
      <c r="JII837" s="137"/>
      <c r="JIJ837" s="137"/>
      <c r="JIK837" s="137"/>
      <c r="JIL837" s="137"/>
      <c r="JIM837" s="137"/>
      <c r="JIN837" s="137"/>
      <c r="JIO837" s="137"/>
      <c r="JIP837" s="137"/>
      <c r="JIQ837" s="137"/>
      <c r="JIR837" s="137"/>
      <c r="JIS837" s="137"/>
      <c r="JIT837" s="137"/>
      <c r="JIU837" s="137"/>
      <c r="JIV837" s="137"/>
      <c r="JIW837" s="137"/>
      <c r="JIX837" s="137"/>
      <c r="JIY837" s="137"/>
      <c r="JIZ837" s="137"/>
      <c r="JJA837" s="137"/>
      <c r="JJB837" s="137"/>
      <c r="JJC837" s="137"/>
      <c r="JJD837" s="137"/>
      <c r="JJE837" s="137"/>
      <c r="JJF837" s="137"/>
      <c r="JJG837" s="137"/>
      <c r="JJH837" s="137"/>
      <c r="JJI837" s="137"/>
      <c r="JJJ837" s="137"/>
      <c r="JJK837" s="137"/>
      <c r="JJL837" s="137"/>
      <c r="JJM837" s="137"/>
      <c r="JJN837" s="137"/>
      <c r="JJO837" s="137"/>
      <c r="JJP837" s="137"/>
      <c r="JJQ837" s="137"/>
      <c r="JJR837" s="137"/>
      <c r="JJS837" s="137"/>
      <c r="JJT837" s="137"/>
      <c r="JJU837" s="137"/>
      <c r="JJV837" s="137"/>
      <c r="JJW837" s="137"/>
      <c r="JJX837" s="137"/>
      <c r="JJY837" s="137"/>
      <c r="JJZ837" s="137"/>
      <c r="JKA837" s="137"/>
      <c r="JKB837" s="137"/>
      <c r="JKC837" s="137"/>
      <c r="JKD837" s="137"/>
      <c r="JKE837" s="137"/>
      <c r="JKF837" s="137"/>
      <c r="JKG837" s="137"/>
      <c r="JKH837" s="137"/>
      <c r="JKI837" s="137"/>
      <c r="JKJ837" s="137"/>
      <c r="JKK837" s="137"/>
      <c r="JKL837" s="137"/>
      <c r="JKM837" s="137"/>
      <c r="JKN837" s="137"/>
      <c r="JKO837" s="137"/>
      <c r="JKP837" s="137"/>
      <c r="JKQ837" s="137"/>
      <c r="JKR837" s="137"/>
      <c r="JKS837" s="137"/>
      <c r="JKT837" s="137"/>
      <c r="JKU837" s="137"/>
      <c r="JKV837" s="137"/>
      <c r="JKW837" s="137"/>
      <c r="JKX837" s="137"/>
      <c r="JKY837" s="137"/>
      <c r="JKZ837" s="137"/>
      <c r="JLA837" s="137"/>
      <c r="JLB837" s="137"/>
      <c r="JLC837" s="137"/>
      <c r="JLD837" s="137"/>
      <c r="JLE837" s="137"/>
      <c r="JLF837" s="137"/>
      <c r="JLG837" s="137"/>
      <c r="JLH837" s="137"/>
      <c r="JLI837" s="137"/>
      <c r="JLJ837" s="137"/>
      <c r="JLK837" s="137"/>
      <c r="JLL837" s="137"/>
      <c r="JLM837" s="137"/>
      <c r="JLN837" s="137"/>
      <c r="JLO837" s="137"/>
      <c r="JLP837" s="137"/>
      <c r="JLQ837" s="137"/>
      <c r="JLR837" s="137"/>
      <c r="JLS837" s="137"/>
      <c r="JLT837" s="137"/>
      <c r="JLU837" s="137"/>
      <c r="JLV837" s="137"/>
      <c r="JLW837" s="137"/>
      <c r="JLX837" s="137"/>
      <c r="JLY837" s="137"/>
      <c r="JLZ837" s="137"/>
      <c r="JMA837" s="137"/>
      <c r="JMB837" s="137"/>
      <c r="JMC837" s="137"/>
      <c r="JMD837" s="137"/>
      <c r="JME837" s="137"/>
      <c r="JMF837" s="137"/>
      <c r="JMG837" s="137"/>
      <c r="JMH837" s="137"/>
      <c r="JMI837" s="137"/>
      <c r="JMJ837" s="137"/>
      <c r="JMK837" s="137"/>
      <c r="JML837" s="137"/>
      <c r="JMM837" s="137"/>
      <c r="JMN837" s="137"/>
      <c r="JMO837" s="137"/>
      <c r="JMP837" s="137"/>
      <c r="JMQ837" s="137"/>
      <c r="JMR837" s="137"/>
      <c r="JMS837" s="137"/>
      <c r="JMT837" s="137"/>
      <c r="JMU837" s="137"/>
      <c r="JMV837" s="137"/>
      <c r="JMW837" s="137"/>
      <c r="JMX837" s="137"/>
      <c r="JMY837" s="137"/>
      <c r="JMZ837" s="137"/>
      <c r="JNA837" s="137"/>
      <c r="JNB837" s="137"/>
      <c r="JNC837" s="137"/>
      <c r="JND837" s="137"/>
      <c r="JNE837" s="137"/>
      <c r="JNF837" s="137"/>
      <c r="JNG837" s="137"/>
      <c r="JNH837" s="137"/>
      <c r="JNI837" s="137"/>
      <c r="JNJ837" s="137"/>
      <c r="JNK837" s="137"/>
      <c r="JNL837" s="137"/>
      <c r="JNM837" s="137"/>
      <c r="JNN837" s="137"/>
      <c r="JNO837" s="137"/>
      <c r="JNP837" s="137"/>
      <c r="JNQ837" s="137"/>
      <c r="JNR837" s="137"/>
      <c r="JNS837" s="137"/>
      <c r="JNT837" s="137"/>
      <c r="JNU837" s="137"/>
      <c r="JNV837" s="137"/>
      <c r="JNW837" s="137"/>
      <c r="JNX837" s="137"/>
      <c r="JNY837" s="137"/>
      <c r="JNZ837" s="137"/>
      <c r="JOA837" s="137"/>
      <c r="JOB837" s="137"/>
      <c r="JOC837" s="137"/>
      <c r="JOD837" s="137"/>
      <c r="JOE837" s="137"/>
      <c r="JOF837" s="137"/>
      <c r="JOG837" s="137"/>
      <c r="JOH837" s="137"/>
      <c r="JOI837" s="137"/>
      <c r="JOJ837" s="137"/>
      <c r="JOK837" s="137"/>
      <c r="JOL837" s="137"/>
      <c r="JOM837" s="137"/>
      <c r="JON837" s="137"/>
      <c r="JOO837" s="137"/>
      <c r="JOP837" s="137"/>
      <c r="JOQ837" s="137"/>
      <c r="JOR837" s="137"/>
      <c r="JOS837" s="137"/>
      <c r="JOT837" s="137"/>
      <c r="JOU837" s="137"/>
      <c r="JOV837" s="137"/>
      <c r="JOW837" s="137"/>
      <c r="JOX837" s="137"/>
      <c r="JOY837" s="137"/>
      <c r="JOZ837" s="137"/>
      <c r="JPA837" s="137"/>
      <c r="JPB837" s="137"/>
      <c r="JPC837" s="137"/>
      <c r="JPD837" s="137"/>
      <c r="JPE837" s="137"/>
      <c r="JPF837" s="137"/>
      <c r="JPG837" s="137"/>
      <c r="JPH837" s="137"/>
      <c r="JPI837" s="137"/>
      <c r="JPJ837" s="137"/>
      <c r="JPK837" s="137"/>
      <c r="JPL837" s="137"/>
      <c r="JPM837" s="137"/>
      <c r="JPN837" s="137"/>
      <c r="JPO837" s="137"/>
      <c r="JPP837" s="137"/>
      <c r="JPQ837" s="137"/>
      <c r="JPR837" s="137"/>
      <c r="JPS837" s="137"/>
      <c r="JPT837" s="137"/>
      <c r="JPU837" s="137"/>
      <c r="JPV837" s="137"/>
      <c r="JPW837" s="137"/>
      <c r="JPX837" s="137"/>
      <c r="JPY837" s="137"/>
      <c r="JPZ837" s="137"/>
      <c r="JQA837" s="137"/>
      <c r="JQB837" s="137"/>
      <c r="JQC837" s="137"/>
      <c r="JQD837" s="137"/>
      <c r="JQE837" s="137"/>
      <c r="JQF837" s="137"/>
      <c r="JQG837" s="137"/>
      <c r="JQH837" s="137"/>
      <c r="JQI837" s="137"/>
      <c r="JQJ837" s="137"/>
      <c r="JQK837" s="137"/>
      <c r="JQL837" s="137"/>
      <c r="JQM837" s="137"/>
      <c r="JQN837" s="137"/>
      <c r="JQO837" s="137"/>
      <c r="JQP837" s="137"/>
      <c r="JQQ837" s="137"/>
      <c r="JQR837" s="137"/>
      <c r="JQS837" s="137"/>
      <c r="JQT837" s="137"/>
      <c r="JQU837" s="137"/>
      <c r="JQV837" s="137"/>
      <c r="JQW837" s="137"/>
      <c r="JQX837" s="137"/>
      <c r="JQY837" s="137"/>
      <c r="JQZ837" s="137"/>
      <c r="JRA837" s="137"/>
      <c r="JRB837" s="137"/>
      <c r="JRC837" s="137"/>
      <c r="JRD837" s="137"/>
      <c r="JRE837" s="137"/>
      <c r="JRF837" s="137"/>
      <c r="JRG837" s="137"/>
      <c r="JRH837" s="137"/>
      <c r="JRI837" s="137"/>
      <c r="JRJ837" s="137"/>
      <c r="JRK837" s="137"/>
      <c r="JRL837" s="137"/>
      <c r="JRM837" s="137"/>
      <c r="JRN837" s="137"/>
      <c r="JRO837" s="137"/>
      <c r="JRP837" s="137"/>
      <c r="JRQ837" s="137"/>
      <c r="JRR837" s="137"/>
      <c r="JRS837" s="137"/>
      <c r="JRT837" s="137"/>
      <c r="JRU837" s="137"/>
      <c r="JRV837" s="137"/>
      <c r="JRW837" s="137"/>
      <c r="JRX837" s="137"/>
      <c r="JRY837" s="137"/>
      <c r="JRZ837" s="137"/>
      <c r="JSA837" s="137"/>
      <c r="JSB837" s="137"/>
      <c r="JSC837" s="137"/>
      <c r="JSD837" s="137"/>
      <c r="JSE837" s="137"/>
      <c r="JSF837" s="137"/>
      <c r="JSG837" s="137"/>
      <c r="JSH837" s="137"/>
      <c r="JSI837" s="137"/>
      <c r="JSJ837" s="137"/>
      <c r="JSK837" s="137"/>
      <c r="JSL837" s="137"/>
      <c r="JSM837" s="137"/>
      <c r="JSN837" s="137"/>
      <c r="JSO837" s="137"/>
      <c r="JSP837" s="137"/>
      <c r="JSQ837" s="137"/>
      <c r="JSR837" s="137"/>
      <c r="JSS837" s="137"/>
      <c r="JST837" s="137"/>
      <c r="JSU837" s="137"/>
      <c r="JSV837" s="137"/>
      <c r="JSW837" s="137"/>
      <c r="JSX837" s="137"/>
      <c r="JSY837" s="137"/>
      <c r="JSZ837" s="137"/>
      <c r="JTA837" s="137"/>
      <c r="JTB837" s="137"/>
      <c r="JTC837" s="137"/>
      <c r="JTD837" s="137"/>
      <c r="JTE837" s="137"/>
      <c r="JTF837" s="137"/>
      <c r="JTG837" s="137"/>
      <c r="JTH837" s="137"/>
      <c r="JTI837" s="137"/>
      <c r="JTJ837" s="137"/>
      <c r="JTK837" s="137"/>
      <c r="JTL837" s="137"/>
      <c r="JTM837" s="137"/>
      <c r="JTN837" s="137"/>
      <c r="JTO837" s="137"/>
      <c r="JTP837" s="137"/>
      <c r="JTQ837" s="137"/>
      <c r="JTR837" s="137"/>
      <c r="JTS837" s="137"/>
      <c r="JTT837" s="137"/>
      <c r="JTU837" s="137"/>
      <c r="JTV837" s="137"/>
      <c r="JTW837" s="137"/>
      <c r="JTX837" s="137"/>
      <c r="JTY837" s="137"/>
      <c r="JTZ837" s="137"/>
      <c r="JUA837" s="137"/>
      <c r="JUB837" s="137"/>
      <c r="JUC837" s="137"/>
      <c r="JUD837" s="137"/>
      <c r="JUE837" s="137"/>
      <c r="JUF837" s="137"/>
      <c r="JUG837" s="137"/>
      <c r="JUH837" s="137"/>
      <c r="JUI837" s="137"/>
      <c r="JUJ837" s="137"/>
      <c r="JUK837" s="137"/>
      <c r="JUL837" s="137"/>
      <c r="JUM837" s="137"/>
      <c r="JUN837" s="137"/>
      <c r="JUO837" s="137"/>
      <c r="JUP837" s="137"/>
      <c r="JUQ837" s="137"/>
      <c r="JUR837" s="137"/>
      <c r="JUS837" s="137"/>
      <c r="JUT837" s="137"/>
      <c r="JUU837" s="137"/>
      <c r="JUV837" s="137"/>
      <c r="JUW837" s="137"/>
      <c r="JUX837" s="137"/>
      <c r="JUY837" s="137"/>
      <c r="JUZ837" s="137"/>
      <c r="JVA837" s="137"/>
      <c r="JVB837" s="137"/>
      <c r="JVC837" s="137"/>
      <c r="JVD837" s="137"/>
      <c r="JVE837" s="137"/>
      <c r="JVF837" s="137"/>
      <c r="JVG837" s="137"/>
      <c r="JVH837" s="137"/>
      <c r="JVI837" s="137"/>
      <c r="JVJ837" s="137"/>
      <c r="JVK837" s="137"/>
      <c r="JVL837" s="137"/>
      <c r="JVM837" s="137"/>
      <c r="JVN837" s="137"/>
      <c r="JVO837" s="137"/>
      <c r="JVP837" s="137"/>
      <c r="JVQ837" s="137"/>
      <c r="JVR837" s="137"/>
      <c r="JVS837" s="137"/>
      <c r="JVT837" s="137"/>
      <c r="JVU837" s="137"/>
      <c r="JVV837" s="137"/>
      <c r="JVW837" s="137"/>
      <c r="JVX837" s="137"/>
      <c r="JVY837" s="137"/>
      <c r="JVZ837" s="137"/>
      <c r="JWA837" s="137"/>
      <c r="JWB837" s="137"/>
      <c r="JWC837" s="137"/>
      <c r="JWD837" s="137"/>
      <c r="JWE837" s="137"/>
      <c r="JWF837" s="137"/>
      <c r="JWG837" s="137"/>
      <c r="JWH837" s="137"/>
      <c r="JWI837" s="137"/>
      <c r="JWJ837" s="137"/>
      <c r="JWK837" s="137"/>
      <c r="JWL837" s="137"/>
      <c r="JWM837" s="137"/>
      <c r="JWN837" s="137"/>
      <c r="JWO837" s="137"/>
      <c r="JWP837" s="137"/>
      <c r="JWQ837" s="137"/>
      <c r="JWR837" s="137"/>
      <c r="JWS837" s="137"/>
      <c r="JWT837" s="137"/>
      <c r="JWU837" s="137"/>
      <c r="JWV837" s="137"/>
      <c r="JWW837" s="137"/>
      <c r="JWX837" s="137"/>
      <c r="JWY837" s="137"/>
      <c r="JWZ837" s="137"/>
      <c r="JXA837" s="137"/>
      <c r="JXB837" s="137"/>
      <c r="JXC837" s="137"/>
      <c r="JXD837" s="137"/>
      <c r="JXE837" s="137"/>
      <c r="JXF837" s="137"/>
      <c r="JXG837" s="137"/>
      <c r="JXH837" s="137"/>
      <c r="JXI837" s="137"/>
      <c r="JXJ837" s="137"/>
      <c r="JXK837" s="137"/>
      <c r="JXL837" s="137"/>
      <c r="JXM837" s="137"/>
      <c r="JXN837" s="137"/>
      <c r="JXO837" s="137"/>
      <c r="JXP837" s="137"/>
      <c r="JXQ837" s="137"/>
      <c r="JXR837" s="137"/>
      <c r="JXS837" s="137"/>
      <c r="JXT837" s="137"/>
      <c r="JXU837" s="137"/>
      <c r="JXV837" s="137"/>
      <c r="JXW837" s="137"/>
      <c r="JXX837" s="137"/>
      <c r="JXY837" s="137"/>
      <c r="JXZ837" s="137"/>
      <c r="JYA837" s="137"/>
      <c r="JYB837" s="137"/>
      <c r="JYC837" s="137"/>
      <c r="JYD837" s="137"/>
      <c r="JYE837" s="137"/>
      <c r="JYF837" s="137"/>
      <c r="JYG837" s="137"/>
      <c r="JYH837" s="137"/>
      <c r="JYI837" s="137"/>
      <c r="JYJ837" s="137"/>
      <c r="JYK837" s="137"/>
      <c r="JYL837" s="137"/>
      <c r="JYM837" s="137"/>
      <c r="JYN837" s="137"/>
      <c r="JYO837" s="137"/>
      <c r="JYP837" s="137"/>
      <c r="JYQ837" s="137"/>
      <c r="JYR837" s="137"/>
      <c r="JYS837" s="137"/>
      <c r="JYT837" s="137"/>
      <c r="JYU837" s="137"/>
      <c r="JYV837" s="137"/>
      <c r="JYW837" s="137"/>
      <c r="JYX837" s="137"/>
      <c r="JYY837" s="137"/>
      <c r="JYZ837" s="137"/>
      <c r="JZA837" s="137"/>
      <c r="JZB837" s="137"/>
      <c r="JZC837" s="137"/>
      <c r="JZD837" s="137"/>
      <c r="JZE837" s="137"/>
      <c r="JZF837" s="137"/>
      <c r="JZG837" s="137"/>
      <c r="JZH837" s="137"/>
      <c r="JZI837" s="137"/>
      <c r="JZJ837" s="137"/>
      <c r="JZK837" s="137"/>
      <c r="JZL837" s="137"/>
      <c r="JZM837" s="137"/>
      <c r="JZN837" s="137"/>
      <c r="JZO837" s="137"/>
      <c r="JZP837" s="137"/>
      <c r="JZQ837" s="137"/>
      <c r="JZR837" s="137"/>
      <c r="JZS837" s="137"/>
      <c r="JZT837" s="137"/>
      <c r="JZU837" s="137"/>
      <c r="JZV837" s="137"/>
      <c r="JZW837" s="137"/>
      <c r="JZX837" s="137"/>
      <c r="JZY837" s="137"/>
      <c r="JZZ837" s="137"/>
      <c r="KAA837" s="137"/>
      <c r="KAB837" s="137"/>
      <c r="KAC837" s="137"/>
      <c r="KAD837" s="137"/>
      <c r="KAE837" s="137"/>
      <c r="KAF837" s="137"/>
      <c r="KAG837" s="137"/>
      <c r="KAH837" s="137"/>
      <c r="KAI837" s="137"/>
      <c r="KAJ837" s="137"/>
      <c r="KAK837" s="137"/>
      <c r="KAL837" s="137"/>
      <c r="KAM837" s="137"/>
      <c r="KAN837" s="137"/>
      <c r="KAO837" s="137"/>
      <c r="KAP837" s="137"/>
      <c r="KAQ837" s="137"/>
      <c r="KAR837" s="137"/>
      <c r="KAS837" s="137"/>
      <c r="KAT837" s="137"/>
      <c r="KAU837" s="137"/>
      <c r="KAV837" s="137"/>
      <c r="KAW837" s="137"/>
      <c r="KAX837" s="137"/>
      <c r="KAY837" s="137"/>
      <c r="KAZ837" s="137"/>
      <c r="KBA837" s="137"/>
      <c r="KBB837" s="137"/>
      <c r="KBC837" s="137"/>
      <c r="KBD837" s="137"/>
      <c r="KBE837" s="137"/>
      <c r="KBF837" s="137"/>
      <c r="KBG837" s="137"/>
      <c r="KBH837" s="137"/>
      <c r="KBI837" s="137"/>
      <c r="KBJ837" s="137"/>
      <c r="KBK837" s="137"/>
      <c r="KBL837" s="137"/>
      <c r="KBM837" s="137"/>
      <c r="KBN837" s="137"/>
      <c r="KBO837" s="137"/>
      <c r="KBP837" s="137"/>
      <c r="KBQ837" s="137"/>
      <c r="KBR837" s="137"/>
      <c r="KBS837" s="137"/>
      <c r="KBT837" s="137"/>
      <c r="KBU837" s="137"/>
      <c r="KBV837" s="137"/>
      <c r="KBW837" s="137"/>
      <c r="KBX837" s="137"/>
      <c r="KBY837" s="137"/>
      <c r="KBZ837" s="137"/>
      <c r="KCA837" s="137"/>
      <c r="KCB837" s="137"/>
      <c r="KCC837" s="137"/>
      <c r="KCD837" s="137"/>
      <c r="KCE837" s="137"/>
      <c r="KCF837" s="137"/>
      <c r="KCG837" s="137"/>
      <c r="KCH837" s="137"/>
      <c r="KCI837" s="137"/>
      <c r="KCJ837" s="137"/>
      <c r="KCK837" s="137"/>
      <c r="KCL837" s="137"/>
      <c r="KCM837" s="137"/>
      <c r="KCN837" s="137"/>
      <c r="KCO837" s="137"/>
      <c r="KCP837" s="137"/>
      <c r="KCQ837" s="137"/>
      <c r="KCR837" s="137"/>
      <c r="KCS837" s="137"/>
      <c r="KCT837" s="137"/>
      <c r="KCU837" s="137"/>
      <c r="KCV837" s="137"/>
      <c r="KCW837" s="137"/>
      <c r="KCX837" s="137"/>
      <c r="KCY837" s="137"/>
      <c r="KCZ837" s="137"/>
      <c r="KDA837" s="137"/>
      <c r="KDB837" s="137"/>
      <c r="KDC837" s="137"/>
      <c r="KDD837" s="137"/>
      <c r="KDE837" s="137"/>
      <c r="KDF837" s="137"/>
      <c r="KDG837" s="137"/>
      <c r="KDH837" s="137"/>
      <c r="KDI837" s="137"/>
      <c r="KDJ837" s="137"/>
      <c r="KDK837" s="137"/>
      <c r="KDL837" s="137"/>
      <c r="KDM837" s="137"/>
      <c r="KDN837" s="137"/>
      <c r="KDO837" s="137"/>
      <c r="KDP837" s="137"/>
      <c r="KDQ837" s="137"/>
      <c r="KDR837" s="137"/>
      <c r="KDS837" s="137"/>
      <c r="KDT837" s="137"/>
      <c r="KDU837" s="137"/>
      <c r="KDV837" s="137"/>
      <c r="KDW837" s="137"/>
      <c r="KDX837" s="137"/>
      <c r="KDY837" s="137"/>
      <c r="KDZ837" s="137"/>
      <c r="KEA837" s="137"/>
      <c r="KEB837" s="137"/>
      <c r="KEC837" s="137"/>
      <c r="KED837" s="137"/>
      <c r="KEE837" s="137"/>
      <c r="KEF837" s="137"/>
      <c r="KEG837" s="137"/>
      <c r="KEH837" s="137"/>
      <c r="KEI837" s="137"/>
      <c r="KEJ837" s="137"/>
      <c r="KEK837" s="137"/>
      <c r="KEL837" s="137"/>
      <c r="KEM837" s="137"/>
      <c r="KEN837" s="137"/>
      <c r="KEO837" s="137"/>
      <c r="KEP837" s="137"/>
      <c r="KEQ837" s="137"/>
      <c r="KER837" s="137"/>
      <c r="KES837" s="137"/>
      <c r="KET837" s="137"/>
      <c r="KEU837" s="137"/>
      <c r="KEV837" s="137"/>
      <c r="KEW837" s="137"/>
      <c r="KEX837" s="137"/>
      <c r="KEY837" s="137"/>
      <c r="KEZ837" s="137"/>
      <c r="KFA837" s="137"/>
      <c r="KFB837" s="137"/>
      <c r="KFC837" s="137"/>
      <c r="KFD837" s="137"/>
      <c r="KFE837" s="137"/>
      <c r="KFF837" s="137"/>
      <c r="KFG837" s="137"/>
      <c r="KFH837" s="137"/>
      <c r="KFI837" s="137"/>
      <c r="KFJ837" s="137"/>
      <c r="KFK837" s="137"/>
      <c r="KFL837" s="137"/>
      <c r="KFM837" s="137"/>
      <c r="KFN837" s="137"/>
      <c r="KFO837" s="137"/>
      <c r="KFP837" s="137"/>
      <c r="KFQ837" s="137"/>
      <c r="KFR837" s="137"/>
      <c r="KFS837" s="137"/>
      <c r="KFT837" s="137"/>
      <c r="KFU837" s="137"/>
      <c r="KFV837" s="137"/>
      <c r="KFW837" s="137"/>
      <c r="KFX837" s="137"/>
      <c r="KFY837" s="137"/>
      <c r="KFZ837" s="137"/>
      <c r="KGA837" s="137"/>
      <c r="KGB837" s="137"/>
      <c r="KGC837" s="137"/>
      <c r="KGD837" s="137"/>
      <c r="KGE837" s="137"/>
      <c r="KGF837" s="137"/>
      <c r="KGG837" s="137"/>
      <c r="KGH837" s="137"/>
      <c r="KGI837" s="137"/>
      <c r="KGJ837" s="137"/>
      <c r="KGK837" s="137"/>
      <c r="KGL837" s="137"/>
      <c r="KGM837" s="137"/>
      <c r="KGN837" s="137"/>
      <c r="KGO837" s="137"/>
      <c r="KGP837" s="137"/>
      <c r="KGQ837" s="137"/>
      <c r="KGR837" s="137"/>
      <c r="KGS837" s="137"/>
      <c r="KGT837" s="137"/>
      <c r="KGU837" s="137"/>
      <c r="KGV837" s="137"/>
      <c r="KGW837" s="137"/>
      <c r="KGX837" s="137"/>
      <c r="KGY837" s="137"/>
      <c r="KGZ837" s="137"/>
      <c r="KHA837" s="137"/>
      <c r="KHB837" s="137"/>
      <c r="KHC837" s="137"/>
      <c r="KHD837" s="137"/>
      <c r="KHE837" s="137"/>
      <c r="KHF837" s="137"/>
      <c r="KHG837" s="137"/>
      <c r="KHH837" s="137"/>
      <c r="KHI837" s="137"/>
      <c r="KHJ837" s="137"/>
      <c r="KHK837" s="137"/>
      <c r="KHL837" s="137"/>
      <c r="KHM837" s="137"/>
      <c r="KHN837" s="137"/>
      <c r="KHO837" s="137"/>
      <c r="KHP837" s="137"/>
      <c r="KHQ837" s="137"/>
      <c r="KHR837" s="137"/>
      <c r="KHS837" s="137"/>
      <c r="KHT837" s="137"/>
      <c r="KHU837" s="137"/>
      <c r="KHV837" s="137"/>
      <c r="KHW837" s="137"/>
      <c r="KHX837" s="137"/>
      <c r="KHY837" s="137"/>
      <c r="KHZ837" s="137"/>
      <c r="KIA837" s="137"/>
      <c r="KIB837" s="137"/>
      <c r="KIC837" s="137"/>
      <c r="KID837" s="137"/>
      <c r="KIE837" s="137"/>
      <c r="KIF837" s="137"/>
      <c r="KIG837" s="137"/>
      <c r="KIH837" s="137"/>
      <c r="KII837" s="137"/>
      <c r="KIJ837" s="137"/>
      <c r="KIK837" s="137"/>
      <c r="KIL837" s="137"/>
      <c r="KIM837" s="137"/>
      <c r="KIN837" s="137"/>
      <c r="KIO837" s="137"/>
      <c r="KIP837" s="137"/>
      <c r="KIQ837" s="137"/>
      <c r="KIR837" s="137"/>
      <c r="KIS837" s="137"/>
      <c r="KIT837" s="137"/>
      <c r="KIU837" s="137"/>
      <c r="KIV837" s="137"/>
      <c r="KIW837" s="137"/>
      <c r="KIX837" s="137"/>
      <c r="KIY837" s="137"/>
      <c r="KIZ837" s="137"/>
      <c r="KJA837" s="137"/>
      <c r="KJB837" s="137"/>
      <c r="KJC837" s="137"/>
      <c r="KJD837" s="137"/>
      <c r="KJE837" s="137"/>
      <c r="KJF837" s="137"/>
      <c r="KJG837" s="137"/>
      <c r="KJH837" s="137"/>
      <c r="KJI837" s="137"/>
      <c r="KJJ837" s="137"/>
      <c r="KJK837" s="137"/>
      <c r="KJL837" s="137"/>
      <c r="KJM837" s="137"/>
      <c r="KJN837" s="137"/>
      <c r="KJO837" s="137"/>
      <c r="KJP837" s="137"/>
      <c r="KJQ837" s="137"/>
      <c r="KJR837" s="137"/>
      <c r="KJS837" s="137"/>
      <c r="KJT837" s="137"/>
      <c r="KJU837" s="137"/>
      <c r="KJV837" s="137"/>
      <c r="KJW837" s="137"/>
      <c r="KJX837" s="137"/>
      <c r="KJY837" s="137"/>
      <c r="KJZ837" s="137"/>
      <c r="KKA837" s="137"/>
      <c r="KKB837" s="137"/>
      <c r="KKC837" s="137"/>
      <c r="KKD837" s="137"/>
      <c r="KKE837" s="137"/>
      <c r="KKF837" s="137"/>
      <c r="KKG837" s="137"/>
      <c r="KKH837" s="137"/>
      <c r="KKI837" s="137"/>
      <c r="KKJ837" s="137"/>
      <c r="KKK837" s="137"/>
      <c r="KKL837" s="137"/>
      <c r="KKM837" s="137"/>
      <c r="KKN837" s="137"/>
      <c r="KKO837" s="137"/>
      <c r="KKP837" s="137"/>
      <c r="KKQ837" s="137"/>
      <c r="KKR837" s="137"/>
      <c r="KKS837" s="137"/>
      <c r="KKT837" s="137"/>
      <c r="KKU837" s="137"/>
      <c r="KKV837" s="137"/>
      <c r="KKW837" s="137"/>
      <c r="KKX837" s="137"/>
      <c r="KKY837" s="137"/>
      <c r="KKZ837" s="137"/>
      <c r="KLA837" s="137"/>
      <c r="KLB837" s="137"/>
      <c r="KLC837" s="137"/>
      <c r="KLD837" s="137"/>
      <c r="KLE837" s="137"/>
      <c r="KLF837" s="137"/>
      <c r="KLG837" s="137"/>
      <c r="KLH837" s="137"/>
      <c r="KLI837" s="137"/>
      <c r="KLJ837" s="137"/>
      <c r="KLK837" s="137"/>
      <c r="KLL837" s="137"/>
      <c r="KLM837" s="137"/>
      <c r="KLN837" s="137"/>
      <c r="KLO837" s="137"/>
      <c r="KLP837" s="137"/>
      <c r="KLQ837" s="137"/>
      <c r="KLR837" s="137"/>
      <c r="KLS837" s="137"/>
      <c r="KLT837" s="137"/>
      <c r="KLU837" s="137"/>
      <c r="KLV837" s="137"/>
      <c r="KLW837" s="137"/>
      <c r="KLX837" s="137"/>
      <c r="KLY837" s="137"/>
      <c r="KLZ837" s="137"/>
      <c r="KMA837" s="137"/>
      <c r="KMB837" s="137"/>
      <c r="KMC837" s="137"/>
      <c r="KMD837" s="137"/>
      <c r="KME837" s="137"/>
      <c r="KMF837" s="137"/>
      <c r="KMG837" s="137"/>
      <c r="KMH837" s="137"/>
      <c r="KMI837" s="137"/>
      <c r="KMJ837" s="137"/>
      <c r="KMK837" s="137"/>
      <c r="KML837" s="137"/>
      <c r="KMM837" s="137"/>
      <c r="KMN837" s="137"/>
      <c r="KMO837" s="137"/>
      <c r="KMP837" s="137"/>
      <c r="KMQ837" s="137"/>
      <c r="KMR837" s="137"/>
      <c r="KMS837" s="137"/>
      <c r="KMT837" s="137"/>
      <c r="KMU837" s="137"/>
      <c r="KMV837" s="137"/>
      <c r="KMW837" s="137"/>
      <c r="KMX837" s="137"/>
      <c r="KMY837" s="137"/>
      <c r="KMZ837" s="137"/>
      <c r="KNA837" s="137"/>
      <c r="KNB837" s="137"/>
      <c r="KNC837" s="137"/>
      <c r="KND837" s="137"/>
      <c r="KNE837" s="137"/>
      <c r="KNF837" s="137"/>
      <c r="KNG837" s="137"/>
      <c r="KNH837" s="137"/>
      <c r="KNI837" s="137"/>
      <c r="KNJ837" s="137"/>
      <c r="KNK837" s="137"/>
      <c r="KNL837" s="137"/>
      <c r="KNM837" s="137"/>
      <c r="KNN837" s="137"/>
      <c r="KNO837" s="137"/>
      <c r="KNP837" s="137"/>
      <c r="KNQ837" s="137"/>
      <c r="KNR837" s="137"/>
      <c r="KNS837" s="137"/>
      <c r="KNT837" s="137"/>
      <c r="KNU837" s="137"/>
      <c r="KNV837" s="137"/>
      <c r="KNW837" s="137"/>
      <c r="KNX837" s="137"/>
      <c r="KNY837" s="137"/>
      <c r="KNZ837" s="137"/>
      <c r="KOA837" s="137"/>
      <c r="KOB837" s="137"/>
      <c r="KOC837" s="137"/>
      <c r="KOD837" s="137"/>
      <c r="KOE837" s="137"/>
      <c r="KOF837" s="137"/>
      <c r="KOG837" s="137"/>
      <c r="KOH837" s="137"/>
      <c r="KOI837" s="137"/>
      <c r="KOJ837" s="137"/>
      <c r="KOK837" s="137"/>
      <c r="KOL837" s="137"/>
      <c r="KOM837" s="137"/>
      <c r="KON837" s="137"/>
      <c r="KOO837" s="137"/>
      <c r="KOP837" s="137"/>
      <c r="KOQ837" s="137"/>
      <c r="KOR837" s="137"/>
      <c r="KOS837" s="137"/>
      <c r="KOT837" s="137"/>
      <c r="KOU837" s="137"/>
      <c r="KOV837" s="137"/>
      <c r="KOW837" s="137"/>
      <c r="KOX837" s="137"/>
      <c r="KOY837" s="137"/>
      <c r="KOZ837" s="137"/>
      <c r="KPA837" s="137"/>
      <c r="KPB837" s="137"/>
      <c r="KPC837" s="137"/>
      <c r="KPD837" s="137"/>
      <c r="KPE837" s="137"/>
      <c r="KPF837" s="137"/>
      <c r="KPG837" s="137"/>
      <c r="KPH837" s="137"/>
      <c r="KPI837" s="137"/>
      <c r="KPJ837" s="137"/>
      <c r="KPK837" s="137"/>
      <c r="KPL837" s="137"/>
      <c r="KPM837" s="137"/>
      <c r="KPN837" s="137"/>
      <c r="KPO837" s="137"/>
      <c r="KPP837" s="137"/>
      <c r="KPQ837" s="137"/>
      <c r="KPR837" s="137"/>
      <c r="KPS837" s="137"/>
      <c r="KPT837" s="137"/>
      <c r="KPU837" s="137"/>
      <c r="KPV837" s="137"/>
      <c r="KPW837" s="137"/>
      <c r="KPX837" s="137"/>
      <c r="KPY837" s="137"/>
      <c r="KPZ837" s="137"/>
      <c r="KQA837" s="137"/>
      <c r="KQB837" s="137"/>
      <c r="KQC837" s="137"/>
      <c r="KQD837" s="137"/>
      <c r="KQE837" s="137"/>
      <c r="KQF837" s="137"/>
      <c r="KQG837" s="137"/>
      <c r="KQH837" s="137"/>
      <c r="KQI837" s="137"/>
      <c r="KQJ837" s="137"/>
      <c r="KQK837" s="137"/>
      <c r="KQL837" s="137"/>
      <c r="KQM837" s="137"/>
      <c r="KQN837" s="137"/>
      <c r="KQO837" s="137"/>
      <c r="KQP837" s="137"/>
      <c r="KQQ837" s="137"/>
      <c r="KQR837" s="137"/>
      <c r="KQS837" s="137"/>
      <c r="KQT837" s="137"/>
      <c r="KQU837" s="137"/>
      <c r="KQV837" s="137"/>
      <c r="KQW837" s="137"/>
      <c r="KQX837" s="137"/>
      <c r="KQY837" s="137"/>
      <c r="KQZ837" s="137"/>
      <c r="KRA837" s="137"/>
      <c r="KRB837" s="137"/>
      <c r="KRC837" s="137"/>
      <c r="KRD837" s="137"/>
      <c r="KRE837" s="137"/>
      <c r="KRF837" s="137"/>
      <c r="KRG837" s="137"/>
      <c r="KRH837" s="137"/>
      <c r="KRI837" s="137"/>
      <c r="KRJ837" s="137"/>
      <c r="KRK837" s="137"/>
      <c r="KRL837" s="137"/>
      <c r="KRM837" s="137"/>
      <c r="KRN837" s="137"/>
      <c r="KRO837" s="137"/>
      <c r="KRP837" s="137"/>
      <c r="KRQ837" s="137"/>
      <c r="KRR837" s="137"/>
      <c r="KRS837" s="137"/>
      <c r="KRT837" s="137"/>
      <c r="KRU837" s="137"/>
      <c r="KRV837" s="137"/>
      <c r="KRW837" s="137"/>
      <c r="KRX837" s="137"/>
      <c r="KRY837" s="137"/>
      <c r="KRZ837" s="137"/>
      <c r="KSA837" s="137"/>
      <c r="KSB837" s="137"/>
      <c r="KSC837" s="137"/>
      <c r="KSD837" s="137"/>
      <c r="KSE837" s="137"/>
      <c r="KSF837" s="137"/>
      <c r="KSG837" s="137"/>
      <c r="KSH837" s="137"/>
      <c r="KSI837" s="137"/>
      <c r="KSJ837" s="137"/>
      <c r="KSK837" s="137"/>
      <c r="KSL837" s="137"/>
      <c r="KSM837" s="137"/>
      <c r="KSN837" s="137"/>
      <c r="KSO837" s="137"/>
      <c r="KSP837" s="137"/>
      <c r="KSQ837" s="137"/>
      <c r="KSR837" s="137"/>
      <c r="KSS837" s="137"/>
      <c r="KST837" s="137"/>
      <c r="KSU837" s="137"/>
      <c r="KSV837" s="137"/>
      <c r="KSW837" s="137"/>
      <c r="KSX837" s="137"/>
      <c r="KSY837" s="137"/>
      <c r="KSZ837" s="137"/>
      <c r="KTA837" s="137"/>
      <c r="KTB837" s="137"/>
      <c r="KTC837" s="137"/>
      <c r="KTD837" s="137"/>
      <c r="KTE837" s="137"/>
      <c r="KTF837" s="137"/>
      <c r="KTG837" s="137"/>
      <c r="KTH837" s="137"/>
      <c r="KTI837" s="137"/>
      <c r="KTJ837" s="137"/>
      <c r="KTK837" s="137"/>
      <c r="KTL837" s="137"/>
      <c r="KTM837" s="137"/>
      <c r="KTN837" s="137"/>
      <c r="KTO837" s="137"/>
      <c r="KTP837" s="137"/>
      <c r="KTQ837" s="137"/>
      <c r="KTR837" s="137"/>
      <c r="KTS837" s="137"/>
      <c r="KTT837" s="137"/>
      <c r="KTU837" s="137"/>
      <c r="KTV837" s="137"/>
      <c r="KTW837" s="137"/>
      <c r="KTX837" s="137"/>
      <c r="KTY837" s="137"/>
      <c r="KTZ837" s="137"/>
      <c r="KUA837" s="137"/>
      <c r="KUB837" s="137"/>
      <c r="KUC837" s="137"/>
      <c r="KUD837" s="137"/>
      <c r="KUE837" s="137"/>
      <c r="KUF837" s="137"/>
      <c r="KUG837" s="137"/>
      <c r="KUH837" s="137"/>
      <c r="KUI837" s="137"/>
      <c r="KUJ837" s="137"/>
      <c r="KUK837" s="137"/>
      <c r="KUL837" s="137"/>
      <c r="KUM837" s="137"/>
      <c r="KUN837" s="137"/>
      <c r="KUO837" s="137"/>
      <c r="KUP837" s="137"/>
      <c r="KUQ837" s="137"/>
      <c r="KUR837" s="137"/>
      <c r="KUS837" s="137"/>
      <c r="KUT837" s="137"/>
      <c r="KUU837" s="137"/>
      <c r="KUV837" s="137"/>
      <c r="KUW837" s="137"/>
      <c r="KUX837" s="137"/>
      <c r="KUY837" s="137"/>
      <c r="KUZ837" s="137"/>
      <c r="KVA837" s="137"/>
      <c r="KVB837" s="137"/>
      <c r="KVC837" s="137"/>
      <c r="KVD837" s="137"/>
      <c r="KVE837" s="137"/>
      <c r="KVF837" s="137"/>
      <c r="KVG837" s="137"/>
      <c r="KVH837" s="137"/>
      <c r="KVI837" s="137"/>
      <c r="KVJ837" s="137"/>
      <c r="KVK837" s="137"/>
      <c r="KVL837" s="137"/>
      <c r="KVM837" s="137"/>
      <c r="KVN837" s="137"/>
      <c r="KVO837" s="137"/>
      <c r="KVP837" s="137"/>
      <c r="KVQ837" s="137"/>
      <c r="KVR837" s="137"/>
      <c r="KVS837" s="137"/>
      <c r="KVT837" s="137"/>
      <c r="KVU837" s="137"/>
      <c r="KVV837" s="137"/>
      <c r="KVW837" s="137"/>
      <c r="KVX837" s="137"/>
      <c r="KVY837" s="137"/>
      <c r="KVZ837" s="137"/>
      <c r="KWA837" s="137"/>
      <c r="KWB837" s="137"/>
      <c r="KWC837" s="137"/>
      <c r="KWD837" s="137"/>
      <c r="KWE837" s="137"/>
      <c r="KWF837" s="137"/>
      <c r="KWG837" s="137"/>
      <c r="KWH837" s="137"/>
      <c r="KWI837" s="137"/>
      <c r="KWJ837" s="137"/>
      <c r="KWK837" s="137"/>
      <c r="KWL837" s="137"/>
      <c r="KWM837" s="137"/>
      <c r="KWN837" s="137"/>
      <c r="KWO837" s="137"/>
      <c r="KWP837" s="137"/>
      <c r="KWQ837" s="137"/>
      <c r="KWR837" s="137"/>
      <c r="KWS837" s="137"/>
      <c r="KWT837" s="137"/>
      <c r="KWU837" s="137"/>
      <c r="KWV837" s="137"/>
      <c r="KWW837" s="137"/>
      <c r="KWX837" s="137"/>
      <c r="KWY837" s="137"/>
      <c r="KWZ837" s="137"/>
      <c r="KXA837" s="137"/>
      <c r="KXB837" s="137"/>
      <c r="KXC837" s="137"/>
      <c r="KXD837" s="137"/>
      <c r="KXE837" s="137"/>
      <c r="KXF837" s="137"/>
      <c r="KXG837" s="137"/>
      <c r="KXH837" s="137"/>
      <c r="KXI837" s="137"/>
      <c r="KXJ837" s="137"/>
      <c r="KXK837" s="137"/>
      <c r="KXL837" s="137"/>
      <c r="KXM837" s="137"/>
      <c r="KXN837" s="137"/>
      <c r="KXO837" s="137"/>
      <c r="KXP837" s="137"/>
      <c r="KXQ837" s="137"/>
      <c r="KXR837" s="137"/>
      <c r="KXS837" s="137"/>
      <c r="KXT837" s="137"/>
      <c r="KXU837" s="137"/>
      <c r="KXV837" s="137"/>
      <c r="KXW837" s="137"/>
      <c r="KXX837" s="137"/>
      <c r="KXY837" s="137"/>
      <c r="KXZ837" s="137"/>
      <c r="KYA837" s="137"/>
      <c r="KYB837" s="137"/>
      <c r="KYC837" s="137"/>
      <c r="KYD837" s="137"/>
      <c r="KYE837" s="137"/>
      <c r="KYF837" s="137"/>
      <c r="KYG837" s="137"/>
      <c r="KYH837" s="137"/>
      <c r="KYI837" s="137"/>
      <c r="KYJ837" s="137"/>
      <c r="KYK837" s="137"/>
      <c r="KYL837" s="137"/>
      <c r="KYM837" s="137"/>
      <c r="KYN837" s="137"/>
      <c r="KYO837" s="137"/>
      <c r="KYP837" s="137"/>
      <c r="KYQ837" s="137"/>
      <c r="KYR837" s="137"/>
      <c r="KYS837" s="137"/>
      <c r="KYT837" s="137"/>
      <c r="KYU837" s="137"/>
      <c r="KYV837" s="137"/>
      <c r="KYW837" s="137"/>
      <c r="KYX837" s="137"/>
      <c r="KYY837" s="137"/>
      <c r="KYZ837" s="137"/>
      <c r="KZA837" s="137"/>
      <c r="KZB837" s="137"/>
      <c r="KZC837" s="137"/>
      <c r="KZD837" s="137"/>
      <c r="KZE837" s="137"/>
      <c r="KZF837" s="137"/>
      <c r="KZG837" s="137"/>
      <c r="KZH837" s="137"/>
      <c r="KZI837" s="137"/>
      <c r="KZJ837" s="137"/>
      <c r="KZK837" s="137"/>
      <c r="KZL837" s="137"/>
      <c r="KZM837" s="137"/>
      <c r="KZN837" s="137"/>
      <c r="KZO837" s="137"/>
      <c r="KZP837" s="137"/>
      <c r="KZQ837" s="137"/>
      <c r="KZR837" s="137"/>
      <c r="KZS837" s="137"/>
      <c r="KZT837" s="137"/>
      <c r="KZU837" s="137"/>
      <c r="KZV837" s="137"/>
      <c r="KZW837" s="137"/>
      <c r="KZX837" s="137"/>
      <c r="KZY837" s="137"/>
      <c r="KZZ837" s="137"/>
      <c r="LAA837" s="137"/>
      <c r="LAB837" s="137"/>
      <c r="LAC837" s="137"/>
      <c r="LAD837" s="137"/>
      <c r="LAE837" s="137"/>
      <c r="LAF837" s="137"/>
      <c r="LAG837" s="137"/>
      <c r="LAH837" s="137"/>
      <c r="LAI837" s="137"/>
      <c r="LAJ837" s="137"/>
      <c r="LAK837" s="137"/>
      <c r="LAL837" s="137"/>
      <c r="LAM837" s="137"/>
      <c r="LAN837" s="137"/>
      <c r="LAO837" s="137"/>
      <c r="LAP837" s="137"/>
      <c r="LAQ837" s="137"/>
      <c r="LAR837" s="137"/>
      <c r="LAS837" s="137"/>
      <c r="LAT837" s="137"/>
      <c r="LAU837" s="137"/>
      <c r="LAV837" s="137"/>
      <c r="LAW837" s="137"/>
      <c r="LAX837" s="137"/>
      <c r="LAY837" s="137"/>
      <c r="LAZ837" s="137"/>
      <c r="LBA837" s="137"/>
      <c r="LBB837" s="137"/>
      <c r="LBC837" s="137"/>
      <c r="LBD837" s="137"/>
      <c r="LBE837" s="137"/>
      <c r="LBF837" s="137"/>
      <c r="LBG837" s="137"/>
      <c r="LBH837" s="137"/>
      <c r="LBI837" s="137"/>
      <c r="LBJ837" s="137"/>
      <c r="LBK837" s="137"/>
      <c r="LBL837" s="137"/>
      <c r="LBM837" s="137"/>
      <c r="LBN837" s="137"/>
      <c r="LBO837" s="137"/>
      <c r="LBP837" s="137"/>
      <c r="LBQ837" s="137"/>
      <c r="LBR837" s="137"/>
      <c r="LBS837" s="137"/>
      <c r="LBT837" s="137"/>
      <c r="LBU837" s="137"/>
      <c r="LBV837" s="137"/>
      <c r="LBW837" s="137"/>
      <c r="LBX837" s="137"/>
      <c r="LBY837" s="137"/>
      <c r="LBZ837" s="137"/>
      <c r="LCA837" s="137"/>
      <c r="LCB837" s="137"/>
      <c r="LCC837" s="137"/>
      <c r="LCD837" s="137"/>
      <c r="LCE837" s="137"/>
      <c r="LCF837" s="137"/>
      <c r="LCG837" s="137"/>
      <c r="LCH837" s="137"/>
      <c r="LCI837" s="137"/>
      <c r="LCJ837" s="137"/>
      <c r="LCK837" s="137"/>
      <c r="LCL837" s="137"/>
      <c r="LCM837" s="137"/>
      <c r="LCN837" s="137"/>
      <c r="LCO837" s="137"/>
      <c r="LCP837" s="137"/>
      <c r="LCQ837" s="137"/>
      <c r="LCR837" s="137"/>
      <c r="LCS837" s="137"/>
      <c r="LCT837" s="137"/>
      <c r="LCU837" s="137"/>
      <c r="LCV837" s="137"/>
      <c r="LCW837" s="137"/>
      <c r="LCX837" s="137"/>
      <c r="LCY837" s="137"/>
      <c r="LCZ837" s="137"/>
      <c r="LDA837" s="137"/>
      <c r="LDB837" s="137"/>
      <c r="LDC837" s="137"/>
      <c r="LDD837" s="137"/>
      <c r="LDE837" s="137"/>
      <c r="LDF837" s="137"/>
      <c r="LDG837" s="137"/>
      <c r="LDH837" s="137"/>
      <c r="LDI837" s="137"/>
      <c r="LDJ837" s="137"/>
      <c r="LDK837" s="137"/>
      <c r="LDL837" s="137"/>
      <c r="LDM837" s="137"/>
      <c r="LDN837" s="137"/>
      <c r="LDO837" s="137"/>
      <c r="LDP837" s="137"/>
      <c r="LDQ837" s="137"/>
      <c r="LDR837" s="137"/>
      <c r="LDS837" s="137"/>
      <c r="LDT837" s="137"/>
      <c r="LDU837" s="137"/>
      <c r="LDV837" s="137"/>
      <c r="LDW837" s="137"/>
      <c r="LDX837" s="137"/>
      <c r="LDY837" s="137"/>
      <c r="LDZ837" s="137"/>
      <c r="LEA837" s="137"/>
      <c r="LEB837" s="137"/>
      <c r="LEC837" s="137"/>
      <c r="LED837" s="137"/>
      <c r="LEE837" s="137"/>
      <c r="LEF837" s="137"/>
      <c r="LEG837" s="137"/>
      <c r="LEH837" s="137"/>
      <c r="LEI837" s="137"/>
      <c r="LEJ837" s="137"/>
      <c r="LEK837" s="137"/>
      <c r="LEL837" s="137"/>
      <c r="LEM837" s="137"/>
      <c r="LEN837" s="137"/>
      <c r="LEO837" s="137"/>
      <c r="LEP837" s="137"/>
      <c r="LEQ837" s="137"/>
      <c r="LER837" s="137"/>
      <c r="LES837" s="137"/>
      <c r="LET837" s="137"/>
      <c r="LEU837" s="137"/>
      <c r="LEV837" s="137"/>
      <c r="LEW837" s="137"/>
      <c r="LEX837" s="137"/>
      <c r="LEY837" s="137"/>
      <c r="LEZ837" s="137"/>
      <c r="LFA837" s="137"/>
      <c r="LFB837" s="137"/>
      <c r="LFC837" s="137"/>
      <c r="LFD837" s="137"/>
      <c r="LFE837" s="137"/>
      <c r="LFF837" s="137"/>
      <c r="LFG837" s="137"/>
      <c r="LFH837" s="137"/>
      <c r="LFI837" s="137"/>
      <c r="LFJ837" s="137"/>
      <c r="LFK837" s="137"/>
      <c r="LFL837" s="137"/>
      <c r="LFM837" s="137"/>
      <c r="LFN837" s="137"/>
      <c r="LFO837" s="137"/>
      <c r="LFP837" s="137"/>
      <c r="LFQ837" s="137"/>
      <c r="LFR837" s="137"/>
      <c r="LFS837" s="137"/>
      <c r="LFT837" s="137"/>
      <c r="LFU837" s="137"/>
      <c r="LFV837" s="137"/>
      <c r="LFW837" s="137"/>
      <c r="LFX837" s="137"/>
      <c r="LFY837" s="137"/>
      <c r="LFZ837" s="137"/>
      <c r="LGA837" s="137"/>
      <c r="LGB837" s="137"/>
      <c r="LGC837" s="137"/>
      <c r="LGD837" s="137"/>
      <c r="LGE837" s="137"/>
      <c r="LGF837" s="137"/>
      <c r="LGG837" s="137"/>
      <c r="LGH837" s="137"/>
      <c r="LGI837" s="137"/>
      <c r="LGJ837" s="137"/>
      <c r="LGK837" s="137"/>
      <c r="LGL837" s="137"/>
      <c r="LGM837" s="137"/>
      <c r="LGN837" s="137"/>
      <c r="LGO837" s="137"/>
      <c r="LGP837" s="137"/>
      <c r="LGQ837" s="137"/>
      <c r="LGR837" s="137"/>
      <c r="LGS837" s="137"/>
      <c r="LGT837" s="137"/>
      <c r="LGU837" s="137"/>
      <c r="LGV837" s="137"/>
      <c r="LGW837" s="137"/>
      <c r="LGX837" s="137"/>
      <c r="LGY837" s="137"/>
      <c r="LGZ837" s="137"/>
      <c r="LHA837" s="137"/>
      <c r="LHB837" s="137"/>
      <c r="LHC837" s="137"/>
      <c r="LHD837" s="137"/>
      <c r="LHE837" s="137"/>
      <c r="LHF837" s="137"/>
      <c r="LHG837" s="137"/>
      <c r="LHH837" s="137"/>
      <c r="LHI837" s="137"/>
      <c r="LHJ837" s="137"/>
      <c r="LHK837" s="137"/>
      <c r="LHL837" s="137"/>
      <c r="LHM837" s="137"/>
      <c r="LHN837" s="137"/>
      <c r="LHO837" s="137"/>
      <c r="LHP837" s="137"/>
      <c r="LHQ837" s="137"/>
      <c r="LHR837" s="137"/>
      <c r="LHS837" s="137"/>
      <c r="LHT837" s="137"/>
      <c r="LHU837" s="137"/>
      <c r="LHV837" s="137"/>
      <c r="LHW837" s="137"/>
      <c r="LHX837" s="137"/>
      <c r="LHY837" s="137"/>
      <c r="LHZ837" s="137"/>
      <c r="LIA837" s="137"/>
      <c r="LIB837" s="137"/>
      <c r="LIC837" s="137"/>
      <c r="LID837" s="137"/>
      <c r="LIE837" s="137"/>
      <c r="LIF837" s="137"/>
      <c r="LIG837" s="137"/>
      <c r="LIH837" s="137"/>
      <c r="LII837" s="137"/>
      <c r="LIJ837" s="137"/>
      <c r="LIK837" s="137"/>
      <c r="LIL837" s="137"/>
      <c r="LIM837" s="137"/>
      <c r="LIN837" s="137"/>
      <c r="LIO837" s="137"/>
      <c r="LIP837" s="137"/>
      <c r="LIQ837" s="137"/>
      <c r="LIR837" s="137"/>
      <c r="LIS837" s="137"/>
      <c r="LIT837" s="137"/>
      <c r="LIU837" s="137"/>
      <c r="LIV837" s="137"/>
      <c r="LIW837" s="137"/>
      <c r="LIX837" s="137"/>
      <c r="LIY837" s="137"/>
      <c r="LIZ837" s="137"/>
      <c r="LJA837" s="137"/>
      <c r="LJB837" s="137"/>
      <c r="LJC837" s="137"/>
      <c r="LJD837" s="137"/>
      <c r="LJE837" s="137"/>
      <c r="LJF837" s="137"/>
      <c r="LJG837" s="137"/>
      <c r="LJH837" s="137"/>
      <c r="LJI837" s="137"/>
      <c r="LJJ837" s="137"/>
      <c r="LJK837" s="137"/>
      <c r="LJL837" s="137"/>
      <c r="LJM837" s="137"/>
      <c r="LJN837" s="137"/>
      <c r="LJO837" s="137"/>
      <c r="LJP837" s="137"/>
      <c r="LJQ837" s="137"/>
      <c r="LJR837" s="137"/>
      <c r="LJS837" s="137"/>
      <c r="LJT837" s="137"/>
      <c r="LJU837" s="137"/>
      <c r="LJV837" s="137"/>
      <c r="LJW837" s="137"/>
      <c r="LJX837" s="137"/>
      <c r="LJY837" s="137"/>
      <c r="LJZ837" s="137"/>
      <c r="LKA837" s="137"/>
      <c r="LKB837" s="137"/>
      <c r="LKC837" s="137"/>
      <c r="LKD837" s="137"/>
      <c r="LKE837" s="137"/>
      <c r="LKF837" s="137"/>
      <c r="LKG837" s="137"/>
      <c r="LKH837" s="137"/>
      <c r="LKI837" s="137"/>
      <c r="LKJ837" s="137"/>
      <c r="LKK837" s="137"/>
      <c r="LKL837" s="137"/>
      <c r="LKM837" s="137"/>
      <c r="LKN837" s="137"/>
      <c r="LKO837" s="137"/>
      <c r="LKP837" s="137"/>
      <c r="LKQ837" s="137"/>
      <c r="LKR837" s="137"/>
      <c r="LKS837" s="137"/>
      <c r="LKT837" s="137"/>
      <c r="LKU837" s="137"/>
      <c r="LKV837" s="137"/>
      <c r="LKW837" s="137"/>
      <c r="LKX837" s="137"/>
      <c r="LKY837" s="137"/>
      <c r="LKZ837" s="137"/>
      <c r="LLA837" s="137"/>
      <c r="LLB837" s="137"/>
      <c r="LLC837" s="137"/>
      <c r="LLD837" s="137"/>
      <c r="LLE837" s="137"/>
      <c r="LLF837" s="137"/>
      <c r="LLG837" s="137"/>
      <c r="LLH837" s="137"/>
      <c r="LLI837" s="137"/>
      <c r="LLJ837" s="137"/>
      <c r="LLK837" s="137"/>
      <c r="LLL837" s="137"/>
      <c r="LLM837" s="137"/>
      <c r="LLN837" s="137"/>
      <c r="LLO837" s="137"/>
      <c r="LLP837" s="137"/>
      <c r="LLQ837" s="137"/>
      <c r="LLR837" s="137"/>
      <c r="LLS837" s="137"/>
      <c r="LLT837" s="137"/>
      <c r="LLU837" s="137"/>
      <c r="LLV837" s="137"/>
      <c r="LLW837" s="137"/>
      <c r="LLX837" s="137"/>
      <c r="LLY837" s="137"/>
      <c r="LLZ837" s="137"/>
      <c r="LMA837" s="137"/>
      <c r="LMB837" s="137"/>
      <c r="LMC837" s="137"/>
      <c r="LMD837" s="137"/>
      <c r="LME837" s="137"/>
      <c r="LMF837" s="137"/>
      <c r="LMG837" s="137"/>
      <c r="LMH837" s="137"/>
      <c r="LMI837" s="137"/>
      <c r="LMJ837" s="137"/>
      <c r="LMK837" s="137"/>
      <c r="LML837" s="137"/>
      <c r="LMM837" s="137"/>
      <c r="LMN837" s="137"/>
      <c r="LMO837" s="137"/>
      <c r="LMP837" s="137"/>
      <c r="LMQ837" s="137"/>
      <c r="LMR837" s="137"/>
      <c r="LMS837" s="137"/>
      <c r="LMT837" s="137"/>
      <c r="LMU837" s="137"/>
      <c r="LMV837" s="137"/>
      <c r="LMW837" s="137"/>
      <c r="LMX837" s="137"/>
      <c r="LMY837" s="137"/>
      <c r="LMZ837" s="137"/>
      <c r="LNA837" s="137"/>
      <c r="LNB837" s="137"/>
      <c r="LNC837" s="137"/>
      <c r="LND837" s="137"/>
      <c r="LNE837" s="137"/>
      <c r="LNF837" s="137"/>
      <c r="LNG837" s="137"/>
      <c r="LNH837" s="137"/>
      <c r="LNI837" s="137"/>
      <c r="LNJ837" s="137"/>
      <c r="LNK837" s="137"/>
      <c r="LNL837" s="137"/>
      <c r="LNM837" s="137"/>
      <c r="LNN837" s="137"/>
      <c r="LNO837" s="137"/>
      <c r="LNP837" s="137"/>
      <c r="LNQ837" s="137"/>
      <c r="LNR837" s="137"/>
      <c r="LNS837" s="137"/>
      <c r="LNT837" s="137"/>
      <c r="LNU837" s="137"/>
      <c r="LNV837" s="137"/>
      <c r="LNW837" s="137"/>
      <c r="LNX837" s="137"/>
      <c r="LNY837" s="137"/>
      <c r="LNZ837" s="137"/>
      <c r="LOA837" s="137"/>
      <c r="LOB837" s="137"/>
      <c r="LOC837" s="137"/>
      <c r="LOD837" s="137"/>
      <c r="LOE837" s="137"/>
      <c r="LOF837" s="137"/>
      <c r="LOG837" s="137"/>
      <c r="LOH837" s="137"/>
      <c r="LOI837" s="137"/>
      <c r="LOJ837" s="137"/>
      <c r="LOK837" s="137"/>
      <c r="LOL837" s="137"/>
      <c r="LOM837" s="137"/>
      <c r="LON837" s="137"/>
      <c r="LOO837" s="137"/>
      <c r="LOP837" s="137"/>
      <c r="LOQ837" s="137"/>
      <c r="LOR837" s="137"/>
      <c r="LOS837" s="137"/>
      <c r="LOT837" s="137"/>
      <c r="LOU837" s="137"/>
      <c r="LOV837" s="137"/>
      <c r="LOW837" s="137"/>
      <c r="LOX837" s="137"/>
      <c r="LOY837" s="137"/>
      <c r="LOZ837" s="137"/>
      <c r="LPA837" s="137"/>
      <c r="LPB837" s="137"/>
      <c r="LPC837" s="137"/>
      <c r="LPD837" s="137"/>
      <c r="LPE837" s="137"/>
      <c r="LPF837" s="137"/>
      <c r="LPG837" s="137"/>
      <c r="LPH837" s="137"/>
      <c r="LPI837" s="137"/>
      <c r="LPJ837" s="137"/>
      <c r="LPK837" s="137"/>
      <c r="LPL837" s="137"/>
      <c r="LPM837" s="137"/>
      <c r="LPN837" s="137"/>
      <c r="LPO837" s="137"/>
      <c r="LPP837" s="137"/>
      <c r="LPQ837" s="137"/>
      <c r="LPR837" s="137"/>
      <c r="LPS837" s="137"/>
      <c r="LPT837" s="137"/>
      <c r="LPU837" s="137"/>
      <c r="LPV837" s="137"/>
      <c r="LPW837" s="137"/>
      <c r="LPX837" s="137"/>
      <c r="LPY837" s="137"/>
      <c r="LPZ837" s="137"/>
      <c r="LQA837" s="137"/>
      <c r="LQB837" s="137"/>
      <c r="LQC837" s="137"/>
      <c r="LQD837" s="137"/>
      <c r="LQE837" s="137"/>
      <c r="LQF837" s="137"/>
      <c r="LQG837" s="137"/>
      <c r="LQH837" s="137"/>
      <c r="LQI837" s="137"/>
      <c r="LQJ837" s="137"/>
      <c r="LQK837" s="137"/>
      <c r="LQL837" s="137"/>
      <c r="LQM837" s="137"/>
      <c r="LQN837" s="137"/>
      <c r="LQO837" s="137"/>
      <c r="LQP837" s="137"/>
      <c r="LQQ837" s="137"/>
      <c r="LQR837" s="137"/>
      <c r="LQS837" s="137"/>
      <c r="LQT837" s="137"/>
      <c r="LQU837" s="137"/>
      <c r="LQV837" s="137"/>
      <c r="LQW837" s="137"/>
      <c r="LQX837" s="137"/>
      <c r="LQY837" s="137"/>
      <c r="LQZ837" s="137"/>
      <c r="LRA837" s="137"/>
      <c r="LRB837" s="137"/>
      <c r="LRC837" s="137"/>
      <c r="LRD837" s="137"/>
      <c r="LRE837" s="137"/>
      <c r="LRF837" s="137"/>
      <c r="LRG837" s="137"/>
      <c r="LRH837" s="137"/>
      <c r="LRI837" s="137"/>
      <c r="LRJ837" s="137"/>
      <c r="LRK837" s="137"/>
      <c r="LRL837" s="137"/>
      <c r="LRM837" s="137"/>
      <c r="LRN837" s="137"/>
      <c r="LRO837" s="137"/>
      <c r="LRP837" s="137"/>
      <c r="LRQ837" s="137"/>
      <c r="LRR837" s="137"/>
      <c r="LRS837" s="137"/>
      <c r="LRT837" s="137"/>
      <c r="LRU837" s="137"/>
      <c r="LRV837" s="137"/>
      <c r="LRW837" s="137"/>
      <c r="LRX837" s="137"/>
      <c r="LRY837" s="137"/>
      <c r="LRZ837" s="137"/>
      <c r="LSA837" s="137"/>
      <c r="LSB837" s="137"/>
      <c r="LSC837" s="137"/>
      <c r="LSD837" s="137"/>
      <c r="LSE837" s="137"/>
      <c r="LSF837" s="137"/>
      <c r="LSG837" s="137"/>
      <c r="LSH837" s="137"/>
      <c r="LSI837" s="137"/>
      <c r="LSJ837" s="137"/>
      <c r="LSK837" s="137"/>
      <c r="LSL837" s="137"/>
      <c r="LSM837" s="137"/>
      <c r="LSN837" s="137"/>
      <c r="LSO837" s="137"/>
      <c r="LSP837" s="137"/>
      <c r="LSQ837" s="137"/>
      <c r="LSR837" s="137"/>
      <c r="LSS837" s="137"/>
      <c r="LST837" s="137"/>
      <c r="LSU837" s="137"/>
      <c r="LSV837" s="137"/>
      <c r="LSW837" s="137"/>
      <c r="LSX837" s="137"/>
      <c r="LSY837" s="137"/>
      <c r="LSZ837" s="137"/>
      <c r="LTA837" s="137"/>
      <c r="LTB837" s="137"/>
      <c r="LTC837" s="137"/>
      <c r="LTD837" s="137"/>
      <c r="LTE837" s="137"/>
      <c r="LTF837" s="137"/>
      <c r="LTG837" s="137"/>
      <c r="LTH837" s="137"/>
      <c r="LTI837" s="137"/>
      <c r="LTJ837" s="137"/>
      <c r="LTK837" s="137"/>
      <c r="LTL837" s="137"/>
      <c r="LTM837" s="137"/>
      <c r="LTN837" s="137"/>
      <c r="LTO837" s="137"/>
      <c r="LTP837" s="137"/>
      <c r="LTQ837" s="137"/>
      <c r="LTR837" s="137"/>
      <c r="LTS837" s="137"/>
      <c r="LTT837" s="137"/>
      <c r="LTU837" s="137"/>
      <c r="LTV837" s="137"/>
      <c r="LTW837" s="137"/>
      <c r="LTX837" s="137"/>
      <c r="LTY837" s="137"/>
      <c r="LTZ837" s="137"/>
      <c r="LUA837" s="137"/>
      <c r="LUB837" s="137"/>
      <c r="LUC837" s="137"/>
      <c r="LUD837" s="137"/>
      <c r="LUE837" s="137"/>
      <c r="LUF837" s="137"/>
      <c r="LUG837" s="137"/>
      <c r="LUH837" s="137"/>
      <c r="LUI837" s="137"/>
      <c r="LUJ837" s="137"/>
      <c r="LUK837" s="137"/>
      <c r="LUL837" s="137"/>
      <c r="LUM837" s="137"/>
      <c r="LUN837" s="137"/>
      <c r="LUO837" s="137"/>
      <c r="LUP837" s="137"/>
      <c r="LUQ837" s="137"/>
      <c r="LUR837" s="137"/>
      <c r="LUS837" s="137"/>
      <c r="LUT837" s="137"/>
      <c r="LUU837" s="137"/>
      <c r="LUV837" s="137"/>
      <c r="LUW837" s="137"/>
      <c r="LUX837" s="137"/>
      <c r="LUY837" s="137"/>
      <c r="LUZ837" s="137"/>
      <c r="LVA837" s="137"/>
      <c r="LVB837" s="137"/>
      <c r="LVC837" s="137"/>
      <c r="LVD837" s="137"/>
      <c r="LVE837" s="137"/>
      <c r="LVF837" s="137"/>
      <c r="LVG837" s="137"/>
      <c r="LVH837" s="137"/>
      <c r="LVI837" s="137"/>
      <c r="LVJ837" s="137"/>
      <c r="LVK837" s="137"/>
      <c r="LVL837" s="137"/>
      <c r="LVM837" s="137"/>
      <c r="LVN837" s="137"/>
      <c r="LVO837" s="137"/>
      <c r="LVP837" s="137"/>
      <c r="LVQ837" s="137"/>
      <c r="LVR837" s="137"/>
      <c r="LVS837" s="137"/>
      <c r="LVT837" s="137"/>
      <c r="LVU837" s="137"/>
      <c r="LVV837" s="137"/>
      <c r="LVW837" s="137"/>
      <c r="LVX837" s="137"/>
      <c r="LVY837" s="137"/>
      <c r="LVZ837" s="137"/>
      <c r="LWA837" s="137"/>
      <c r="LWB837" s="137"/>
      <c r="LWC837" s="137"/>
      <c r="LWD837" s="137"/>
      <c r="LWE837" s="137"/>
      <c r="LWF837" s="137"/>
      <c r="LWG837" s="137"/>
      <c r="LWH837" s="137"/>
      <c r="LWI837" s="137"/>
      <c r="LWJ837" s="137"/>
      <c r="LWK837" s="137"/>
      <c r="LWL837" s="137"/>
      <c r="LWM837" s="137"/>
      <c r="LWN837" s="137"/>
      <c r="LWO837" s="137"/>
      <c r="LWP837" s="137"/>
      <c r="LWQ837" s="137"/>
      <c r="LWR837" s="137"/>
      <c r="LWS837" s="137"/>
      <c r="LWT837" s="137"/>
      <c r="LWU837" s="137"/>
      <c r="LWV837" s="137"/>
      <c r="LWW837" s="137"/>
      <c r="LWX837" s="137"/>
      <c r="LWY837" s="137"/>
      <c r="LWZ837" s="137"/>
      <c r="LXA837" s="137"/>
      <c r="LXB837" s="137"/>
      <c r="LXC837" s="137"/>
      <c r="LXD837" s="137"/>
      <c r="LXE837" s="137"/>
      <c r="LXF837" s="137"/>
      <c r="LXG837" s="137"/>
      <c r="LXH837" s="137"/>
      <c r="LXI837" s="137"/>
      <c r="LXJ837" s="137"/>
      <c r="LXK837" s="137"/>
      <c r="LXL837" s="137"/>
      <c r="LXM837" s="137"/>
      <c r="LXN837" s="137"/>
      <c r="LXO837" s="137"/>
      <c r="LXP837" s="137"/>
      <c r="LXQ837" s="137"/>
      <c r="LXR837" s="137"/>
      <c r="LXS837" s="137"/>
      <c r="LXT837" s="137"/>
      <c r="LXU837" s="137"/>
      <c r="LXV837" s="137"/>
      <c r="LXW837" s="137"/>
      <c r="LXX837" s="137"/>
      <c r="LXY837" s="137"/>
      <c r="LXZ837" s="137"/>
      <c r="LYA837" s="137"/>
      <c r="LYB837" s="137"/>
      <c r="LYC837" s="137"/>
      <c r="LYD837" s="137"/>
      <c r="LYE837" s="137"/>
      <c r="LYF837" s="137"/>
      <c r="LYG837" s="137"/>
      <c r="LYH837" s="137"/>
      <c r="LYI837" s="137"/>
      <c r="LYJ837" s="137"/>
      <c r="LYK837" s="137"/>
      <c r="LYL837" s="137"/>
      <c r="LYM837" s="137"/>
      <c r="LYN837" s="137"/>
      <c r="LYO837" s="137"/>
      <c r="LYP837" s="137"/>
      <c r="LYQ837" s="137"/>
      <c r="LYR837" s="137"/>
      <c r="LYS837" s="137"/>
      <c r="LYT837" s="137"/>
      <c r="LYU837" s="137"/>
      <c r="LYV837" s="137"/>
      <c r="LYW837" s="137"/>
      <c r="LYX837" s="137"/>
      <c r="LYY837" s="137"/>
      <c r="LYZ837" s="137"/>
      <c r="LZA837" s="137"/>
      <c r="LZB837" s="137"/>
      <c r="LZC837" s="137"/>
      <c r="LZD837" s="137"/>
      <c r="LZE837" s="137"/>
      <c r="LZF837" s="137"/>
      <c r="LZG837" s="137"/>
      <c r="LZH837" s="137"/>
      <c r="LZI837" s="137"/>
      <c r="LZJ837" s="137"/>
      <c r="LZK837" s="137"/>
      <c r="LZL837" s="137"/>
      <c r="LZM837" s="137"/>
      <c r="LZN837" s="137"/>
      <c r="LZO837" s="137"/>
      <c r="LZP837" s="137"/>
      <c r="LZQ837" s="137"/>
      <c r="LZR837" s="137"/>
      <c r="LZS837" s="137"/>
      <c r="LZT837" s="137"/>
      <c r="LZU837" s="137"/>
      <c r="LZV837" s="137"/>
      <c r="LZW837" s="137"/>
      <c r="LZX837" s="137"/>
      <c r="LZY837" s="137"/>
      <c r="LZZ837" s="137"/>
      <c r="MAA837" s="137"/>
      <c r="MAB837" s="137"/>
      <c r="MAC837" s="137"/>
      <c r="MAD837" s="137"/>
      <c r="MAE837" s="137"/>
      <c r="MAF837" s="137"/>
      <c r="MAG837" s="137"/>
      <c r="MAH837" s="137"/>
      <c r="MAI837" s="137"/>
      <c r="MAJ837" s="137"/>
      <c r="MAK837" s="137"/>
      <c r="MAL837" s="137"/>
      <c r="MAM837" s="137"/>
      <c r="MAN837" s="137"/>
      <c r="MAO837" s="137"/>
      <c r="MAP837" s="137"/>
      <c r="MAQ837" s="137"/>
      <c r="MAR837" s="137"/>
      <c r="MAS837" s="137"/>
      <c r="MAT837" s="137"/>
      <c r="MAU837" s="137"/>
      <c r="MAV837" s="137"/>
      <c r="MAW837" s="137"/>
      <c r="MAX837" s="137"/>
      <c r="MAY837" s="137"/>
      <c r="MAZ837" s="137"/>
      <c r="MBA837" s="137"/>
      <c r="MBB837" s="137"/>
      <c r="MBC837" s="137"/>
      <c r="MBD837" s="137"/>
      <c r="MBE837" s="137"/>
      <c r="MBF837" s="137"/>
      <c r="MBG837" s="137"/>
      <c r="MBH837" s="137"/>
      <c r="MBI837" s="137"/>
      <c r="MBJ837" s="137"/>
      <c r="MBK837" s="137"/>
      <c r="MBL837" s="137"/>
      <c r="MBM837" s="137"/>
      <c r="MBN837" s="137"/>
      <c r="MBO837" s="137"/>
      <c r="MBP837" s="137"/>
      <c r="MBQ837" s="137"/>
      <c r="MBR837" s="137"/>
      <c r="MBS837" s="137"/>
      <c r="MBT837" s="137"/>
      <c r="MBU837" s="137"/>
      <c r="MBV837" s="137"/>
      <c r="MBW837" s="137"/>
      <c r="MBX837" s="137"/>
      <c r="MBY837" s="137"/>
      <c r="MBZ837" s="137"/>
      <c r="MCA837" s="137"/>
      <c r="MCB837" s="137"/>
      <c r="MCC837" s="137"/>
      <c r="MCD837" s="137"/>
      <c r="MCE837" s="137"/>
      <c r="MCF837" s="137"/>
      <c r="MCG837" s="137"/>
      <c r="MCH837" s="137"/>
      <c r="MCI837" s="137"/>
      <c r="MCJ837" s="137"/>
      <c r="MCK837" s="137"/>
      <c r="MCL837" s="137"/>
      <c r="MCM837" s="137"/>
      <c r="MCN837" s="137"/>
      <c r="MCO837" s="137"/>
      <c r="MCP837" s="137"/>
      <c r="MCQ837" s="137"/>
      <c r="MCR837" s="137"/>
      <c r="MCS837" s="137"/>
      <c r="MCT837" s="137"/>
      <c r="MCU837" s="137"/>
      <c r="MCV837" s="137"/>
      <c r="MCW837" s="137"/>
      <c r="MCX837" s="137"/>
      <c r="MCY837" s="137"/>
      <c r="MCZ837" s="137"/>
      <c r="MDA837" s="137"/>
      <c r="MDB837" s="137"/>
      <c r="MDC837" s="137"/>
      <c r="MDD837" s="137"/>
      <c r="MDE837" s="137"/>
      <c r="MDF837" s="137"/>
      <c r="MDG837" s="137"/>
      <c r="MDH837" s="137"/>
      <c r="MDI837" s="137"/>
      <c r="MDJ837" s="137"/>
      <c r="MDK837" s="137"/>
      <c r="MDL837" s="137"/>
      <c r="MDM837" s="137"/>
      <c r="MDN837" s="137"/>
      <c r="MDO837" s="137"/>
      <c r="MDP837" s="137"/>
      <c r="MDQ837" s="137"/>
      <c r="MDR837" s="137"/>
      <c r="MDS837" s="137"/>
      <c r="MDT837" s="137"/>
      <c r="MDU837" s="137"/>
      <c r="MDV837" s="137"/>
      <c r="MDW837" s="137"/>
      <c r="MDX837" s="137"/>
      <c r="MDY837" s="137"/>
      <c r="MDZ837" s="137"/>
      <c r="MEA837" s="137"/>
      <c r="MEB837" s="137"/>
      <c r="MEC837" s="137"/>
      <c r="MED837" s="137"/>
      <c r="MEE837" s="137"/>
      <c r="MEF837" s="137"/>
      <c r="MEG837" s="137"/>
      <c r="MEH837" s="137"/>
      <c r="MEI837" s="137"/>
      <c r="MEJ837" s="137"/>
      <c r="MEK837" s="137"/>
      <c r="MEL837" s="137"/>
      <c r="MEM837" s="137"/>
      <c r="MEN837" s="137"/>
      <c r="MEO837" s="137"/>
      <c r="MEP837" s="137"/>
      <c r="MEQ837" s="137"/>
      <c r="MER837" s="137"/>
      <c r="MES837" s="137"/>
      <c r="MET837" s="137"/>
      <c r="MEU837" s="137"/>
      <c r="MEV837" s="137"/>
      <c r="MEW837" s="137"/>
      <c r="MEX837" s="137"/>
      <c r="MEY837" s="137"/>
      <c r="MEZ837" s="137"/>
      <c r="MFA837" s="137"/>
      <c r="MFB837" s="137"/>
      <c r="MFC837" s="137"/>
      <c r="MFD837" s="137"/>
      <c r="MFE837" s="137"/>
      <c r="MFF837" s="137"/>
      <c r="MFG837" s="137"/>
      <c r="MFH837" s="137"/>
      <c r="MFI837" s="137"/>
      <c r="MFJ837" s="137"/>
      <c r="MFK837" s="137"/>
      <c r="MFL837" s="137"/>
      <c r="MFM837" s="137"/>
      <c r="MFN837" s="137"/>
      <c r="MFO837" s="137"/>
      <c r="MFP837" s="137"/>
      <c r="MFQ837" s="137"/>
      <c r="MFR837" s="137"/>
      <c r="MFS837" s="137"/>
      <c r="MFT837" s="137"/>
      <c r="MFU837" s="137"/>
      <c r="MFV837" s="137"/>
      <c r="MFW837" s="137"/>
      <c r="MFX837" s="137"/>
      <c r="MFY837" s="137"/>
      <c r="MFZ837" s="137"/>
      <c r="MGA837" s="137"/>
      <c r="MGB837" s="137"/>
      <c r="MGC837" s="137"/>
      <c r="MGD837" s="137"/>
      <c r="MGE837" s="137"/>
      <c r="MGF837" s="137"/>
      <c r="MGG837" s="137"/>
      <c r="MGH837" s="137"/>
      <c r="MGI837" s="137"/>
      <c r="MGJ837" s="137"/>
      <c r="MGK837" s="137"/>
      <c r="MGL837" s="137"/>
      <c r="MGM837" s="137"/>
      <c r="MGN837" s="137"/>
      <c r="MGO837" s="137"/>
      <c r="MGP837" s="137"/>
      <c r="MGQ837" s="137"/>
      <c r="MGR837" s="137"/>
      <c r="MGS837" s="137"/>
      <c r="MGT837" s="137"/>
      <c r="MGU837" s="137"/>
      <c r="MGV837" s="137"/>
      <c r="MGW837" s="137"/>
      <c r="MGX837" s="137"/>
      <c r="MGY837" s="137"/>
      <c r="MGZ837" s="137"/>
      <c r="MHA837" s="137"/>
      <c r="MHB837" s="137"/>
      <c r="MHC837" s="137"/>
      <c r="MHD837" s="137"/>
      <c r="MHE837" s="137"/>
      <c r="MHF837" s="137"/>
      <c r="MHG837" s="137"/>
      <c r="MHH837" s="137"/>
      <c r="MHI837" s="137"/>
      <c r="MHJ837" s="137"/>
      <c r="MHK837" s="137"/>
      <c r="MHL837" s="137"/>
      <c r="MHM837" s="137"/>
      <c r="MHN837" s="137"/>
      <c r="MHO837" s="137"/>
      <c r="MHP837" s="137"/>
      <c r="MHQ837" s="137"/>
      <c r="MHR837" s="137"/>
      <c r="MHS837" s="137"/>
      <c r="MHT837" s="137"/>
      <c r="MHU837" s="137"/>
      <c r="MHV837" s="137"/>
      <c r="MHW837" s="137"/>
      <c r="MHX837" s="137"/>
      <c r="MHY837" s="137"/>
      <c r="MHZ837" s="137"/>
      <c r="MIA837" s="137"/>
      <c r="MIB837" s="137"/>
      <c r="MIC837" s="137"/>
      <c r="MID837" s="137"/>
      <c r="MIE837" s="137"/>
      <c r="MIF837" s="137"/>
      <c r="MIG837" s="137"/>
      <c r="MIH837" s="137"/>
      <c r="MII837" s="137"/>
      <c r="MIJ837" s="137"/>
      <c r="MIK837" s="137"/>
      <c r="MIL837" s="137"/>
      <c r="MIM837" s="137"/>
      <c r="MIN837" s="137"/>
      <c r="MIO837" s="137"/>
      <c r="MIP837" s="137"/>
      <c r="MIQ837" s="137"/>
      <c r="MIR837" s="137"/>
      <c r="MIS837" s="137"/>
      <c r="MIT837" s="137"/>
      <c r="MIU837" s="137"/>
      <c r="MIV837" s="137"/>
      <c r="MIW837" s="137"/>
      <c r="MIX837" s="137"/>
      <c r="MIY837" s="137"/>
      <c r="MIZ837" s="137"/>
      <c r="MJA837" s="137"/>
      <c r="MJB837" s="137"/>
      <c r="MJC837" s="137"/>
      <c r="MJD837" s="137"/>
      <c r="MJE837" s="137"/>
      <c r="MJF837" s="137"/>
      <c r="MJG837" s="137"/>
      <c r="MJH837" s="137"/>
      <c r="MJI837" s="137"/>
      <c r="MJJ837" s="137"/>
      <c r="MJK837" s="137"/>
      <c r="MJL837" s="137"/>
      <c r="MJM837" s="137"/>
      <c r="MJN837" s="137"/>
      <c r="MJO837" s="137"/>
      <c r="MJP837" s="137"/>
      <c r="MJQ837" s="137"/>
      <c r="MJR837" s="137"/>
      <c r="MJS837" s="137"/>
      <c r="MJT837" s="137"/>
      <c r="MJU837" s="137"/>
      <c r="MJV837" s="137"/>
      <c r="MJW837" s="137"/>
      <c r="MJX837" s="137"/>
      <c r="MJY837" s="137"/>
      <c r="MJZ837" s="137"/>
      <c r="MKA837" s="137"/>
      <c r="MKB837" s="137"/>
      <c r="MKC837" s="137"/>
      <c r="MKD837" s="137"/>
      <c r="MKE837" s="137"/>
      <c r="MKF837" s="137"/>
      <c r="MKG837" s="137"/>
      <c r="MKH837" s="137"/>
      <c r="MKI837" s="137"/>
      <c r="MKJ837" s="137"/>
      <c r="MKK837" s="137"/>
      <c r="MKL837" s="137"/>
      <c r="MKM837" s="137"/>
      <c r="MKN837" s="137"/>
      <c r="MKO837" s="137"/>
      <c r="MKP837" s="137"/>
      <c r="MKQ837" s="137"/>
      <c r="MKR837" s="137"/>
      <c r="MKS837" s="137"/>
      <c r="MKT837" s="137"/>
      <c r="MKU837" s="137"/>
      <c r="MKV837" s="137"/>
      <c r="MKW837" s="137"/>
      <c r="MKX837" s="137"/>
      <c r="MKY837" s="137"/>
      <c r="MKZ837" s="137"/>
      <c r="MLA837" s="137"/>
      <c r="MLB837" s="137"/>
      <c r="MLC837" s="137"/>
      <c r="MLD837" s="137"/>
      <c r="MLE837" s="137"/>
      <c r="MLF837" s="137"/>
      <c r="MLG837" s="137"/>
      <c r="MLH837" s="137"/>
      <c r="MLI837" s="137"/>
      <c r="MLJ837" s="137"/>
      <c r="MLK837" s="137"/>
      <c r="MLL837" s="137"/>
      <c r="MLM837" s="137"/>
      <c r="MLN837" s="137"/>
      <c r="MLO837" s="137"/>
      <c r="MLP837" s="137"/>
      <c r="MLQ837" s="137"/>
      <c r="MLR837" s="137"/>
      <c r="MLS837" s="137"/>
      <c r="MLT837" s="137"/>
      <c r="MLU837" s="137"/>
      <c r="MLV837" s="137"/>
      <c r="MLW837" s="137"/>
      <c r="MLX837" s="137"/>
      <c r="MLY837" s="137"/>
      <c r="MLZ837" s="137"/>
      <c r="MMA837" s="137"/>
      <c r="MMB837" s="137"/>
      <c r="MMC837" s="137"/>
      <c r="MMD837" s="137"/>
      <c r="MME837" s="137"/>
      <c r="MMF837" s="137"/>
      <c r="MMG837" s="137"/>
      <c r="MMH837" s="137"/>
      <c r="MMI837" s="137"/>
      <c r="MMJ837" s="137"/>
      <c r="MMK837" s="137"/>
      <c r="MML837" s="137"/>
      <c r="MMM837" s="137"/>
      <c r="MMN837" s="137"/>
      <c r="MMO837" s="137"/>
      <c r="MMP837" s="137"/>
      <c r="MMQ837" s="137"/>
      <c r="MMR837" s="137"/>
      <c r="MMS837" s="137"/>
      <c r="MMT837" s="137"/>
      <c r="MMU837" s="137"/>
      <c r="MMV837" s="137"/>
      <c r="MMW837" s="137"/>
      <c r="MMX837" s="137"/>
      <c r="MMY837" s="137"/>
      <c r="MMZ837" s="137"/>
      <c r="MNA837" s="137"/>
      <c r="MNB837" s="137"/>
      <c r="MNC837" s="137"/>
      <c r="MND837" s="137"/>
      <c r="MNE837" s="137"/>
      <c r="MNF837" s="137"/>
      <c r="MNG837" s="137"/>
      <c r="MNH837" s="137"/>
      <c r="MNI837" s="137"/>
      <c r="MNJ837" s="137"/>
      <c r="MNK837" s="137"/>
      <c r="MNL837" s="137"/>
      <c r="MNM837" s="137"/>
      <c r="MNN837" s="137"/>
      <c r="MNO837" s="137"/>
      <c r="MNP837" s="137"/>
      <c r="MNQ837" s="137"/>
      <c r="MNR837" s="137"/>
      <c r="MNS837" s="137"/>
      <c r="MNT837" s="137"/>
      <c r="MNU837" s="137"/>
      <c r="MNV837" s="137"/>
      <c r="MNW837" s="137"/>
      <c r="MNX837" s="137"/>
      <c r="MNY837" s="137"/>
      <c r="MNZ837" s="137"/>
      <c r="MOA837" s="137"/>
      <c r="MOB837" s="137"/>
      <c r="MOC837" s="137"/>
      <c r="MOD837" s="137"/>
      <c r="MOE837" s="137"/>
      <c r="MOF837" s="137"/>
      <c r="MOG837" s="137"/>
      <c r="MOH837" s="137"/>
      <c r="MOI837" s="137"/>
      <c r="MOJ837" s="137"/>
      <c r="MOK837" s="137"/>
      <c r="MOL837" s="137"/>
      <c r="MOM837" s="137"/>
      <c r="MON837" s="137"/>
      <c r="MOO837" s="137"/>
      <c r="MOP837" s="137"/>
      <c r="MOQ837" s="137"/>
      <c r="MOR837" s="137"/>
      <c r="MOS837" s="137"/>
      <c r="MOT837" s="137"/>
      <c r="MOU837" s="137"/>
      <c r="MOV837" s="137"/>
      <c r="MOW837" s="137"/>
      <c r="MOX837" s="137"/>
      <c r="MOY837" s="137"/>
      <c r="MOZ837" s="137"/>
      <c r="MPA837" s="137"/>
      <c r="MPB837" s="137"/>
      <c r="MPC837" s="137"/>
      <c r="MPD837" s="137"/>
      <c r="MPE837" s="137"/>
      <c r="MPF837" s="137"/>
      <c r="MPG837" s="137"/>
      <c r="MPH837" s="137"/>
      <c r="MPI837" s="137"/>
      <c r="MPJ837" s="137"/>
      <c r="MPK837" s="137"/>
      <c r="MPL837" s="137"/>
      <c r="MPM837" s="137"/>
      <c r="MPN837" s="137"/>
      <c r="MPO837" s="137"/>
      <c r="MPP837" s="137"/>
      <c r="MPQ837" s="137"/>
      <c r="MPR837" s="137"/>
      <c r="MPS837" s="137"/>
      <c r="MPT837" s="137"/>
      <c r="MPU837" s="137"/>
      <c r="MPV837" s="137"/>
      <c r="MPW837" s="137"/>
      <c r="MPX837" s="137"/>
      <c r="MPY837" s="137"/>
      <c r="MPZ837" s="137"/>
      <c r="MQA837" s="137"/>
      <c r="MQB837" s="137"/>
      <c r="MQC837" s="137"/>
      <c r="MQD837" s="137"/>
      <c r="MQE837" s="137"/>
      <c r="MQF837" s="137"/>
      <c r="MQG837" s="137"/>
      <c r="MQH837" s="137"/>
      <c r="MQI837" s="137"/>
      <c r="MQJ837" s="137"/>
      <c r="MQK837" s="137"/>
      <c r="MQL837" s="137"/>
      <c r="MQM837" s="137"/>
      <c r="MQN837" s="137"/>
      <c r="MQO837" s="137"/>
      <c r="MQP837" s="137"/>
      <c r="MQQ837" s="137"/>
      <c r="MQR837" s="137"/>
      <c r="MQS837" s="137"/>
      <c r="MQT837" s="137"/>
      <c r="MQU837" s="137"/>
      <c r="MQV837" s="137"/>
      <c r="MQW837" s="137"/>
      <c r="MQX837" s="137"/>
      <c r="MQY837" s="137"/>
      <c r="MQZ837" s="137"/>
      <c r="MRA837" s="137"/>
      <c r="MRB837" s="137"/>
      <c r="MRC837" s="137"/>
      <c r="MRD837" s="137"/>
      <c r="MRE837" s="137"/>
      <c r="MRF837" s="137"/>
      <c r="MRG837" s="137"/>
      <c r="MRH837" s="137"/>
      <c r="MRI837" s="137"/>
      <c r="MRJ837" s="137"/>
      <c r="MRK837" s="137"/>
      <c r="MRL837" s="137"/>
      <c r="MRM837" s="137"/>
      <c r="MRN837" s="137"/>
      <c r="MRO837" s="137"/>
      <c r="MRP837" s="137"/>
      <c r="MRQ837" s="137"/>
      <c r="MRR837" s="137"/>
      <c r="MRS837" s="137"/>
      <c r="MRT837" s="137"/>
      <c r="MRU837" s="137"/>
      <c r="MRV837" s="137"/>
      <c r="MRW837" s="137"/>
      <c r="MRX837" s="137"/>
      <c r="MRY837" s="137"/>
      <c r="MRZ837" s="137"/>
      <c r="MSA837" s="137"/>
      <c r="MSB837" s="137"/>
      <c r="MSC837" s="137"/>
      <c r="MSD837" s="137"/>
      <c r="MSE837" s="137"/>
      <c r="MSF837" s="137"/>
      <c r="MSG837" s="137"/>
      <c r="MSH837" s="137"/>
      <c r="MSI837" s="137"/>
      <c r="MSJ837" s="137"/>
      <c r="MSK837" s="137"/>
      <c r="MSL837" s="137"/>
      <c r="MSM837" s="137"/>
      <c r="MSN837" s="137"/>
      <c r="MSO837" s="137"/>
      <c r="MSP837" s="137"/>
      <c r="MSQ837" s="137"/>
      <c r="MSR837" s="137"/>
      <c r="MSS837" s="137"/>
      <c r="MST837" s="137"/>
      <c r="MSU837" s="137"/>
      <c r="MSV837" s="137"/>
      <c r="MSW837" s="137"/>
      <c r="MSX837" s="137"/>
      <c r="MSY837" s="137"/>
      <c r="MSZ837" s="137"/>
      <c r="MTA837" s="137"/>
      <c r="MTB837" s="137"/>
      <c r="MTC837" s="137"/>
      <c r="MTD837" s="137"/>
      <c r="MTE837" s="137"/>
      <c r="MTF837" s="137"/>
      <c r="MTG837" s="137"/>
      <c r="MTH837" s="137"/>
      <c r="MTI837" s="137"/>
      <c r="MTJ837" s="137"/>
      <c r="MTK837" s="137"/>
      <c r="MTL837" s="137"/>
      <c r="MTM837" s="137"/>
      <c r="MTN837" s="137"/>
      <c r="MTO837" s="137"/>
      <c r="MTP837" s="137"/>
      <c r="MTQ837" s="137"/>
      <c r="MTR837" s="137"/>
      <c r="MTS837" s="137"/>
      <c r="MTT837" s="137"/>
      <c r="MTU837" s="137"/>
      <c r="MTV837" s="137"/>
      <c r="MTW837" s="137"/>
      <c r="MTX837" s="137"/>
      <c r="MTY837" s="137"/>
      <c r="MTZ837" s="137"/>
      <c r="MUA837" s="137"/>
      <c r="MUB837" s="137"/>
      <c r="MUC837" s="137"/>
      <c r="MUD837" s="137"/>
      <c r="MUE837" s="137"/>
      <c r="MUF837" s="137"/>
      <c r="MUG837" s="137"/>
      <c r="MUH837" s="137"/>
      <c r="MUI837" s="137"/>
      <c r="MUJ837" s="137"/>
      <c r="MUK837" s="137"/>
      <c r="MUL837" s="137"/>
      <c r="MUM837" s="137"/>
      <c r="MUN837" s="137"/>
      <c r="MUO837" s="137"/>
      <c r="MUP837" s="137"/>
      <c r="MUQ837" s="137"/>
      <c r="MUR837" s="137"/>
      <c r="MUS837" s="137"/>
      <c r="MUT837" s="137"/>
      <c r="MUU837" s="137"/>
      <c r="MUV837" s="137"/>
      <c r="MUW837" s="137"/>
      <c r="MUX837" s="137"/>
      <c r="MUY837" s="137"/>
      <c r="MUZ837" s="137"/>
      <c r="MVA837" s="137"/>
      <c r="MVB837" s="137"/>
      <c r="MVC837" s="137"/>
      <c r="MVD837" s="137"/>
      <c r="MVE837" s="137"/>
      <c r="MVF837" s="137"/>
      <c r="MVG837" s="137"/>
      <c r="MVH837" s="137"/>
      <c r="MVI837" s="137"/>
      <c r="MVJ837" s="137"/>
      <c r="MVK837" s="137"/>
      <c r="MVL837" s="137"/>
      <c r="MVM837" s="137"/>
      <c r="MVN837" s="137"/>
      <c r="MVO837" s="137"/>
      <c r="MVP837" s="137"/>
      <c r="MVQ837" s="137"/>
      <c r="MVR837" s="137"/>
      <c r="MVS837" s="137"/>
      <c r="MVT837" s="137"/>
      <c r="MVU837" s="137"/>
      <c r="MVV837" s="137"/>
      <c r="MVW837" s="137"/>
      <c r="MVX837" s="137"/>
      <c r="MVY837" s="137"/>
      <c r="MVZ837" s="137"/>
      <c r="MWA837" s="137"/>
      <c r="MWB837" s="137"/>
      <c r="MWC837" s="137"/>
      <c r="MWD837" s="137"/>
      <c r="MWE837" s="137"/>
      <c r="MWF837" s="137"/>
      <c r="MWG837" s="137"/>
      <c r="MWH837" s="137"/>
      <c r="MWI837" s="137"/>
      <c r="MWJ837" s="137"/>
      <c r="MWK837" s="137"/>
      <c r="MWL837" s="137"/>
      <c r="MWM837" s="137"/>
      <c r="MWN837" s="137"/>
      <c r="MWO837" s="137"/>
      <c r="MWP837" s="137"/>
      <c r="MWQ837" s="137"/>
      <c r="MWR837" s="137"/>
      <c r="MWS837" s="137"/>
      <c r="MWT837" s="137"/>
      <c r="MWU837" s="137"/>
      <c r="MWV837" s="137"/>
      <c r="MWW837" s="137"/>
      <c r="MWX837" s="137"/>
      <c r="MWY837" s="137"/>
      <c r="MWZ837" s="137"/>
      <c r="MXA837" s="137"/>
      <c r="MXB837" s="137"/>
      <c r="MXC837" s="137"/>
      <c r="MXD837" s="137"/>
      <c r="MXE837" s="137"/>
      <c r="MXF837" s="137"/>
      <c r="MXG837" s="137"/>
      <c r="MXH837" s="137"/>
      <c r="MXI837" s="137"/>
      <c r="MXJ837" s="137"/>
      <c r="MXK837" s="137"/>
      <c r="MXL837" s="137"/>
      <c r="MXM837" s="137"/>
      <c r="MXN837" s="137"/>
      <c r="MXO837" s="137"/>
      <c r="MXP837" s="137"/>
      <c r="MXQ837" s="137"/>
      <c r="MXR837" s="137"/>
      <c r="MXS837" s="137"/>
      <c r="MXT837" s="137"/>
      <c r="MXU837" s="137"/>
      <c r="MXV837" s="137"/>
      <c r="MXW837" s="137"/>
      <c r="MXX837" s="137"/>
      <c r="MXY837" s="137"/>
      <c r="MXZ837" s="137"/>
      <c r="MYA837" s="137"/>
      <c r="MYB837" s="137"/>
      <c r="MYC837" s="137"/>
      <c r="MYD837" s="137"/>
      <c r="MYE837" s="137"/>
      <c r="MYF837" s="137"/>
      <c r="MYG837" s="137"/>
      <c r="MYH837" s="137"/>
      <c r="MYI837" s="137"/>
      <c r="MYJ837" s="137"/>
      <c r="MYK837" s="137"/>
      <c r="MYL837" s="137"/>
      <c r="MYM837" s="137"/>
      <c r="MYN837" s="137"/>
      <c r="MYO837" s="137"/>
      <c r="MYP837" s="137"/>
      <c r="MYQ837" s="137"/>
      <c r="MYR837" s="137"/>
      <c r="MYS837" s="137"/>
      <c r="MYT837" s="137"/>
      <c r="MYU837" s="137"/>
      <c r="MYV837" s="137"/>
      <c r="MYW837" s="137"/>
      <c r="MYX837" s="137"/>
      <c r="MYY837" s="137"/>
      <c r="MYZ837" s="137"/>
      <c r="MZA837" s="137"/>
      <c r="MZB837" s="137"/>
      <c r="MZC837" s="137"/>
      <c r="MZD837" s="137"/>
      <c r="MZE837" s="137"/>
      <c r="MZF837" s="137"/>
      <c r="MZG837" s="137"/>
      <c r="MZH837" s="137"/>
      <c r="MZI837" s="137"/>
      <c r="MZJ837" s="137"/>
      <c r="MZK837" s="137"/>
      <c r="MZL837" s="137"/>
      <c r="MZM837" s="137"/>
      <c r="MZN837" s="137"/>
      <c r="MZO837" s="137"/>
      <c r="MZP837" s="137"/>
      <c r="MZQ837" s="137"/>
      <c r="MZR837" s="137"/>
      <c r="MZS837" s="137"/>
      <c r="MZT837" s="137"/>
      <c r="MZU837" s="137"/>
      <c r="MZV837" s="137"/>
      <c r="MZW837" s="137"/>
      <c r="MZX837" s="137"/>
      <c r="MZY837" s="137"/>
      <c r="MZZ837" s="137"/>
      <c r="NAA837" s="137"/>
      <c r="NAB837" s="137"/>
      <c r="NAC837" s="137"/>
      <c r="NAD837" s="137"/>
      <c r="NAE837" s="137"/>
      <c r="NAF837" s="137"/>
      <c r="NAG837" s="137"/>
      <c r="NAH837" s="137"/>
      <c r="NAI837" s="137"/>
      <c r="NAJ837" s="137"/>
      <c r="NAK837" s="137"/>
      <c r="NAL837" s="137"/>
      <c r="NAM837" s="137"/>
      <c r="NAN837" s="137"/>
      <c r="NAO837" s="137"/>
      <c r="NAP837" s="137"/>
      <c r="NAQ837" s="137"/>
      <c r="NAR837" s="137"/>
      <c r="NAS837" s="137"/>
      <c r="NAT837" s="137"/>
      <c r="NAU837" s="137"/>
      <c r="NAV837" s="137"/>
      <c r="NAW837" s="137"/>
      <c r="NAX837" s="137"/>
      <c r="NAY837" s="137"/>
      <c r="NAZ837" s="137"/>
      <c r="NBA837" s="137"/>
      <c r="NBB837" s="137"/>
      <c r="NBC837" s="137"/>
      <c r="NBD837" s="137"/>
      <c r="NBE837" s="137"/>
      <c r="NBF837" s="137"/>
      <c r="NBG837" s="137"/>
      <c r="NBH837" s="137"/>
      <c r="NBI837" s="137"/>
      <c r="NBJ837" s="137"/>
      <c r="NBK837" s="137"/>
      <c r="NBL837" s="137"/>
      <c r="NBM837" s="137"/>
      <c r="NBN837" s="137"/>
      <c r="NBO837" s="137"/>
      <c r="NBP837" s="137"/>
      <c r="NBQ837" s="137"/>
      <c r="NBR837" s="137"/>
      <c r="NBS837" s="137"/>
      <c r="NBT837" s="137"/>
      <c r="NBU837" s="137"/>
      <c r="NBV837" s="137"/>
      <c r="NBW837" s="137"/>
      <c r="NBX837" s="137"/>
      <c r="NBY837" s="137"/>
      <c r="NBZ837" s="137"/>
      <c r="NCA837" s="137"/>
      <c r="NCB837" s="137"/>
      <c r="NCC837" s="137"/>
      <c r="NCD837" s="137"/>
      <c r="NCE837" s="137"/>
      <c r="NCF837" s="137"/>
      <c r="NCG837" s="137"/>
      <c r="NCH837" s="137"/>
      <c r="NCI837" s="137"/>
      <c r="NCJ837" s="137"/>
      <c r="NCK837" s="137"/>
      <c r="NCL837" s="137"/>
      <c r="NCM837" s="137"/>
      <c r="NCN837" s="137"/>
      <c r="NCO837" s="137"/>
      <c r="NCP837" s="137"/>
      <c r="NCQ837" s="137"/>
      <c r="NCR837" s="137"/>
      <c r="NCS837" s="137"/>
      <c r="NCT837" s="137"/>
      <c r="NCU837" s="137"/>
      <c r="NCV837" s="137"/>
      <c r="NCW837" s="137"/>
      <c r="NCX837" s="137"/>
      <c r="NCY837" s="137"/>
      <c r="NCZ837" s="137"/>
      <c r="NDA837" s="137"/>
      <c r="NDB837" s="137"/>
      <c r="NDC837" s="137"/>
      <c r="NDD837" s="137"/>
      <c r="NDE837" s="137"/>
      <c r="NDF837" s="137"/>
      <c r="NDG837" s="137"/>
      <c r="NDH837" s="137"/>
      <c r="NDI837" s="137"/>
      <c r="NDJ837" s="137"/>
      <c r="NDK837" s="137"/>
      <c r="NDL837" s="137"/>
      <c r="NDM837" s="137"/>
      <c r="NDN837" s="137"/>
      <c r="NDO837" s="137"/>
      <c r="NDP837" s="137"/>
      <c r="NDQ837" s="137"/>
      <c r="NDR837" s="137"/>
      <c r="NDS837" s="137"/>
      <c r="NDT837" s="137"/>
      <c r="NDU837" s="137"/>
      <c r="NDV837" s="137"/>
      <c r="NDW837" s="137"/>
      <c r="NDX837" s="137"/>
      <c r="NDY837" s="137"/>
      <c r="NDZ837" s="137"/>
      <c r="NEA837" s="137"/>
      <c r="NEB837" s="137"/>
      <c r="NEC837" s="137"/>
      <c r="NED837" s="137"/>
      <c r="NEE837" s="137"/>
      <c r="NEF837" s="137"/>
      <c r="NEG837" s="137"/>
      <c r="NEH837" s="137"/>
      <c r="NEI837" s="137"/>
      <c r="NEJ837" s="137"/>
      <c r="NEK837" s="137"/>
      <c r="NEL837" s="137"/>
      <c r="NEM837" s="137"/>
      <c r="NEN837" s="137"/>
      <c r="NEO837" s="137"/>
      <c r="NEP837" s="137"/>
      <c r="NEQ837" s="137"/>
      <c r="NER837" s="137"/>
      <c r="NES837" s="137"/>
      <c r="NET837" s="137"/>
      <c r="NEU837" s="137"/>
      <c r="NEV837" s="137"/>
      <c r="NEW837" s="137"/>
      <c r="NEX837" s="137"/>
      <c r="NEY837" s="137"/>
      <c r="NEZ837" s="137"/>
      <c r="NFA837" s="137"/>
      <c r="NFB837" s="137"/>
      <c r="NFC837" s="137"/>
      <c r="NFD837" s="137"/>
      <c r="NFE837" s="137"/>
      <c r="NFF837" s="137"/>
      <c r="NFG837" s="137"/>
      <c r="NFH837" s="137"/>
      <c r="NFI837" s="137"/>
      <c r="NFJ837" s="137"/>
      <c r="NFK837" s="137"/>
      <c r="NFL837" s="137"/>
      <c r="NFM837" s="137"/>
      <c r="NFN837" s="137"/>
      <c r="NFO837" s="137"/>
      <c r="NFP837" s="137"/>
      <c r="NFQ837" s="137"/>
      <c r="NFR837" s="137"/>
      <c r="NFS837" s="137"/>
      <c r="NFT837" s="137"/>
      <c r="NFU837" s="137"/>
      <c r="NFV837" s="137"/>
      <c r="NFW837" s="137"/>
      <c r="NFX837" s="137"/>
      <c r="NFY837" s="137"/>
      <c r="NFZ837" s="137"/>
      <c r="NGA837" s="137"/>
      <c r="NGB837" s="137"/>
      <c r="NGC837" s="137"/>
      <c r="NGD837" s="137"/>
      <c r="NGE837" s="137"/>
      <c r="NGF837" s="137"/>
      <c r="NGG837" s="137"/>
      <c r="NGH837" s="137"/>
      <c r="NGI837" s="137"/>
      <c r="NGJ837" s="137"/>
      <c r="NGK837" s="137"/>
      <c r="NGL837" s="137"/>
      <c r="NGM837" s="137"/>
      <c r="NGN837" s="137"/>
      <c r="NGO837" s="137"/>
      <c r="NGP837" s="137"/>
      <c r="NGQ837" s="137"/>
      <c r="NGR837" s="137"/>
      <c r="NGS837" s="137"/>
      <c r="NGT837" s="137"/>
      <c r="NGU837" s="137"/>
      <c r="NGV837" s="137"/>
      <c r="NGW837" s="137"/>
      <c r="NGX837" s="137"/>
      <c r="NGY837" s="137"/>
      <c r="NGZ837" s="137"/>
      <c r="NHA837" s="137"/>
      <c r="NHB837" s="137"/>
      <c r="NHC837" s="137"/>
      <c r="NHD837" s="137"/>
      <c r="NHE837" s="137"/>
      <c r="NHF837" s="137"/>
      <c r="NHG837" s="137"/>
      <c r="NHH837" s="137"/>
      <c r="NHI837" s="137"/>
      <c r="NHJ837" s="137"/>
      <c r="NHK837" s="137"/>
      <c r="NHL837" s="137"/>
      <c r="NHM837" s="137"/>
      <c r="NHN837" s="137"/>
      <c r="NHO837" s="137"/>
      <c r="NHP837" s="137"/>
      <c r="NHQ837" s="137"/>
      <c r="NHR837" s="137"/>
      <c r="NHS837" s="137"/>
      <c r="NHT837" s="137"/>
      <c r="NHU837" s="137"/>
      <c r="NHV837" s="137"/>
      <c r="NHW837" s="137"/>
      <c r="NHX837" s="137"/>
      <c r="NHY837" s="137"/>
      <c r="NHZ837" s="137"/>
      <c r="NIA837" s="137"/>
      <c r="NIB837" s="137"/>
      <c r="NIC837" s="137"/>
      <c r="NID837" s="137"/>
      <c r="NIE837" s="137"/>
      <c r="NIF837" s="137"/>
      <c r="NIG837" s="137"/>
      <c r="NIH837" s="137"/>
      <c r="NII837" s="137"/>
      <c r="NIJ837" s="137"/>
      <c r="NIK837" s="137"/>
      <c r="NIL837" s="137"/>
      <c r="NIM837" s="137"/>
      <c r="NIN837" s="137"/>
      <c r="NIO837" s="137"/>
      <c r="NIP837" s="137"/>
      <c r="NIQ837" s="137"/>
      <c r="NIR837" s="137"/>
      <c r="NIS837" s="137"/>
      <c r="NIT837" s="137"/>
      <c r="NIU837" s="137"/>
      <c r="NIV837" s="137"/>
      <c r="NIW837" s="137"/>
      <c r="NIX837" s="137"/>
      <c r="NIY837" s="137"/>
      <c r="NIZ837" s="137"/>
      <c r="NJA837" s="137"/>
      <c r="NJB837" s="137"/>
      <c r="NJC837" s="137"/>
      <c r="NJD837" s="137"/>
      <c r="NJE837" s="137"/>
      <c r="NJF837" s="137"/>
      <c r="NJG837" s="137"/>
      <c r="NJH837" s="137"/>
      <c r="NJI837" s="137"/>
      <c r="NJJ837" s="137"/>
      <c r="NJK837" s="137"/>
      <c r="NJL837" s="137"/>
      <c r="NJM837" s="137"/>
      <c r="NJN837" s="137"/>
      <c r="NJO837" s="137"/>
      <c r="NJP837" s="137"/>
      <c r="NJQ837" s="137"/>
      <c r="NJR837" s="137"/>
      <c r="NJS837" s="137"/>
      <c r="NJT837" s="137"/>
      <c r="NJU837" s="137"/>
      <c r="NJV837" s="137"/>
      <c r="NJW837" s="137"/>
      <c r="NJX837" s="137"/>
      <c r="NJY837" s="137"/>
      <c r="NJZ837" s="137"/>
      <c r="NKA837" s="137"/>
      <c r="NKB837" s="137"/>
      <c r="NKC837" s="137"/>
      <c r="NKD837" s="137"/>
      <c r="NKE837" s="137"/>
      <c r="NKF837" s="137"/>
      <c r="NKG837" s="137"/>
      <c r="NKH837" s="137"/>
      <c r="NKI837" s="137"/>
      <c r="NKJ837" s="137"/>
      <c r="NKK837" s="137"/>
      <c r="NKL837" s="137"/>
      <c r="NKM837" s="137"/>
      <c r="NKN837" s="137"/>
      <c r="NKO837" s="137"/>
      <c r="NKP837" s="137"/>
      <c r="NKQ837" s="137"/>
      <c r="NKR837" s="137"/>
      <c r="NKS837" s="137"/>
      <c r="NKT837" s="137"/>
      <c r="NKU837" s="137"/>
      <c r="NKV837" s="137"/>
      <c r="NKW837" s="137"/>
      <c r="NKX837" s="137"/>
      <c r="NKY837" s="137"/>
      <c r="NKZ837" s="137"/>
      <c r="NLA837" s="137"/>
      <c r="NLB837" s="137"/>
      <c r="NLC837" s="137"/>
      <c r="NLD837" s="137"/>
      <c r="NLE837" s="137"/>
      <c r="NLF837" s="137"/>
      <c r="NLG837" s="137"/>
      <c r="NLH837" s="137"/>
      <c r="NLI837" s="137"/>
      <c r="NLJ837" s="137"/>
      <c r="NLK837" s="137"/>
      <c r="NLL837" s="137"/>
      <c r="NLM837" s="137"/>
      <c r="NLN837" s="137"/>
      <c r="NLO837" s="137"/>
      <c r="NLP837" s="137"/>
      <c r="NLQ837" s="137"/>
      <c r="NLR837" s="137"/>
      <c r="NLS837" s="137"/>
      <c r="NLT837" s="137"/>
      <c r="NLU837" s="137"/>
      <c r="NLV837" s="137"/>
      <c r="NLW837" s="137"/>
      <c r="NLX837" s="137"/>
      <c r="NLY837" s="137"/>
      <c r="NLZ837" s="137"/>
      <c r="NMA837" s="137"/>
      <c r="NMB837" s="137"/>
      <c r="NMC837" s="137"/>
      <c r="NMD837" s="137"/>
      <c r="NME837" s="137"/>
      <c r="NMF837" s="137"/>
      <c r="NMG837" s="137"/>
      <c r="NMH837" s="137"/>
      <c r="NMI837" s="137"/>
      <c r="NMJ837" s="137"/>
      <c r="NMK837" s="137"/>
      <c r="NML837" s="137"/>
      <c r="NMM837" s="137"/>
      <c r="NMN837" s="137"/>
      <c r="NMO837" s="137"/>
      <c r="NMP837" s="137"/>
      <c r="NMQ837" s="137"/>
      <c r="NMR837" s="137"/>
      <c r="NMS837" s="137"/>
      <c r="NMT837" s="137"/>
      <c r="NMU837" s="137"/>
      <c r="NMV837" s="137"/>
      <c r="NMW837" s="137"/>
      <c r="NMX837" s="137"/>
      <c r="NMY837" s="137"/>
      <c r="NMZ837" s="137"/>
      <c r="NNA837" s="137"/>
      <c r="NNB837" s="137"/>
      <c r="NNC837" s="137"/>
      <c r="NND837" s="137"/>
      <c r="NNE837" s="137"/>
      <c r="NNF837" s="137"/>
      <c r="NNG837" s="137"/>
      <c r="NNH837" s="137"/>
      <c r="NNI837" s="137"/>
      <c r="NNJ837" s="137"/>
      <c r="NNK837" s="137"/>
      <c r="NNL837" s="137"/>
      <c r="NNM837" s="137"/>
      <c r="NNN837" s="137"/>
      <c r="NNO837" s="137"/>
      <c r="NNP837" s="137"/>
      <c r="NNQ837" s="137"/>
      <c r="NNR837" s="137"/>
      <c r="NNS837" s="137"/>
      <c r="NNT837" s="137"/>
      <c r="NNU837" s="137"/>
      <c r="NNV837" s="137"/>
      <c r="NNW837" s="137"/>
      <c r="NNX837" s="137"/>
      <c r="NNY837" s="137"/>
      <c r="NNZ837" s="137"/>
      <c r="NOA837" s="137"/>
      <c r="NOB837" s="137"/>
      <c r="NOC837" s="137"/>
      <c r="NOD837" s="137"/>
      <c r="NOE837" s="137"/>
      <c r="NOF837" s="137"/>
      <c r="NOG837" s="137"/>
      <c r="NOH837" s="137"/>
      <c r="NOI837" s="137"/>
      <c r="NOJ837" s="137"/>
      <c r="NOK837" s="137"/>
      <c r="NOL837" s="137"/>
      <c r="NOM837" s="137"/>
      <c r="NON837" s="137"/>
      <c r="NOO837" s="137"/>
      <c r="NOP837" s="137"/>
      <c r="NOQ837" s="137"/>
      <c r="NOR837" s="137"/>
      <c r="NOS837" s="137"/>
      <c r="NOT837" s="137"/>
      <c r="NOU837" s="137"/>
      <c r="NOV837" s="137"/>
      <c r="NOW837" s="137"/>
      <c r="NOX837" s="137"/>
      <c r="NOY837" s="137"/>
      <c r="NOZ837" s="137"/>
      <c r="NPA837" s="137"/>
      <c r="NPB837" s="137"/>
      <c r="NPC837" s="137"/>
      <c r="NPD837" s="137"/>
      <c r="NPE837" s="137"/>
      <c r="NPF837" s="137"/>
      <c r="NPG837" s="137"/>
      <c r="NPH837" s="137"/>
      <c r="NPI837" s="137"/>
      <c r="NPJ837" s="137"/>
      <c r="NPK837" s="137"/>
      <c r="NPL837" s="137"/>
      <c r="NPM837" s="137"/>
      <c r="NPN837" s="137"/>
      <c r="NPO837" s="137"/>
      <c r="NPP837" s="137"/>
      <c r="NPQ837" s="137"/>
      <c r="NPR837" s="137"/>
      <c r="NPS837" s="137"/>
      <c r="NPT837" s="137"/>
      <c r="NPU837" s="137"/>
      <c r="NPV837" s="137"/>
      <c r="NPW837" s="137"/>
      <c r="NPX837" s="137"/>
      <c r="NPY837" s="137"/>
      <c r="NPZ837" s="137"/>
      <c r="NQA837" s="137"/>
      <c r="NQB837" s="137"/>
      <c r="NQC837" s="137"/>
      <c r="NQD837" s="137"/>
      <c r="NQE837" s="137"/>
      <c r="NQF837" s="137"/>
      <c r="NQG837" s="137"/>
      <c r="NQH837" s="137"/>
      <c r="NQI837" s="137"/>
      <c r="NQJ837" s="137"/>
      <c r="NQK837" s="137"/>
      <c r="NQL837" s="137"/>
      <c r="NQM837" s="137"/>
      <c r="NQN837" s="137"/>
      <c r="NQO837" s="137"/>
      <c r="NQP837" s="137"/>
      <c r="NQQ837" s="137"/>
      <c r="NQR837" s="137"/>
      <c r="NQS837" s="137"/>
      <c r="NQT837" s="137"/>
      <c r="NQU837" s="137"/>
      <c r="NQV837" s="137"/>
      <c r="NQW837" s="137"/>
      <c r="NQX837" s="137"/>
      <c r="NQY837" s="137"/>
      <c r="NQZ837" s="137"/>
      <c r="NRA837" s="137"/>
      <c r="NRB837" s="137"/>
      <c r="NRC837" s="137"/>
      <c r="NRD837" s="137"/>
      <c r="NRE837" s="137"/>
      <c r="NRF837" s="137"/>
      <c r="NRG837" s="137"/>
      <c r="NRH837" s="137"/>
      <c r="NRI837" s="137"/>
      <c r="NRJ837" s="137"/>
      <c r="NRK837" s="137"/>
      <c r="NRL837" s="137"/>
      <c r="NRM837" s="137"/>
      <c r="NRN837" s="137"/>
      <c r="NRO837" s="137"/>
      <c r="NRP837" s="137"/>
      <c r="NRQ837" s="137"/>
      <c r="NRR837" s="137"/>
      <c r="NRS837" s="137"/>
      <c r="NRT837" s="137"/>
      <c r="NRU837" s="137"/>
      <c r="NRV837" s="137"/>
      <c r="NRW837" s="137"/>
      <c r="NRX837" s="137"/>
      <c r="NRY837" s="137"/>
      <c r="NRZ837" s="137"/>
      <c r="NSA837" s="137"/>
      <c r="NSB837" s="137"/>
      <c r="NSC837" s="137"/>
      <c r="NSD837" s="137"/>
      <c r="NSE837" s="137"/>
      <c r="NSF837" s="137"/>
      <c r="NSG837" s="137"/>
      <c r="NSH837" s="137"/>
      <c r="NSI837" s="137"/>
      <c r="NSJ837" s="137"/>
      <c r="NSK837" s="137"/>
      <c r="NSL837" s="137"/>
      <c r="NSM837" s="137"/>
      <c r="NSN837" s="137"/>
      <c r="NSO837" s="137"/>
      <c r="NSP837" s="137"/>
      <c r="NSQ837" s="137"/>
      <c r="NSR837" s="137"/>
      <c r="NSS837" s="137"/>
      <c r="NST837" s="137"/>
      <c r="NSU837" s="137"/>
      <c r="NSV837" s="137"/>
      <c r="NSW837" s="137"/>
      <c r="NSX837" s="137"/>
      <c r="NSY837" s="137"/>
      <c r="NSZ837" s="137"/>
      <c r="NTA837" s="137"/>
      <c r="NTB837" s="137"/>
      <c r="NTC837" s="137"/>
      <c r="NTD837" s="137"/>
      <c r="NTE837" s="137"/>
      <c r="NTF837" s="137"/>
      <c r="NTG837" s="137"/>
      <c r="NTH837" s="137"/>
      <c r="NTI837" s="137"/>
      <c r="NTJ837" s="137"/>
      <c r="NTK837" s="137"/>
      <c r="NTL837" s="137"/>
      <c r="NTM837" s="137"/>
      <c r="NTN837" s="137"/>
      <c r="NTO837" s="137"/>
      <c r="NTP837" s="137"/>
      <c r="NTQ837" s="137"/>
      <c r="NTR837" s="137"/>
      <c r="NTS837" s="137"/>
      <c r="NTT837" s="137"/>
      <c r="NTU837" s="137"/>
      <c r="NTV837" s="137"/>
      <c r="NTW837" s="137"/>
      <c r="NTX837" s="137"/>
      <c r="NTY837" s="137"/>
      <c r="NTZ837" s="137"/>
      <c r="NUA837" s="137"/>
      <c r="NUB837" s="137"/>
      <c r="NUC837" s="137"/>
      <c r="NUD837" s="137"/>
      <c r="NUE837" s="137"/>
      <c r="NUF837" s="137"/>
      <c r="NUG837" s="137"/>
      <c r="NUH837" s="137"/>
      <c r="NUI837" s="137"/>
      <c r="NUJ837" s="137"/>
      <c r="NUK837" s="137"/>
      <c r="NUL837" s="137"/>
      <c r="NUM837" s="137"/>
      <c r="NUN837" s="137"/>
      <c r="NUO837" s="137"/>
      <c r="NUP837" s="137"/>
      <c r="NUQ837" s="137"/>
      <c r="NUR837" s="137"/>
      <c r="NUS837" s="137"/>
      <c r="NUT837" s="137"/>
      <c r="NUU837" s="137"/>
      <c r="NUV837" s="137"/>
      <c r="NUW837" s="137"/>
      <c r="NUX837" s="137"/>
      <c r="NUY837" s="137"/>
      <c r="NUZ837" s="137"/>
      <c r="NVA837" s="137"/>
      <c r="NVB837" s="137"/>
      <c r="NVC837" s="137"/>
      <c r="NVD837" s="137"/>
      <c r="NVE837" s="137"/>
      <c r="NVF837" s="137"/>
      <c r="NVG837" s="137"/>
      <c r="NVH837" s="137"/>
      <c r="NVI837" s="137"/>
      <c r="NVJ837" s="137"/>
      <c r="NVK837" s="137"/>
      <c r="NVL837" s="137"/>
      <c r="NVM837" s="137"/>
      <c r="NVN837" s="137"/>
      <c r="NVO837" s="137"/>
      <c r="NVP837" s="137"/>
      <c r="NVQ837" s="137"/>
      <c r="NVR837" s="137"/>
      <c r="NVS837" s="137"/>
      <c r="NVT837" s="137"/>
      <c r="NVU837" s="137"/>
      <c r="NVV837" s="137"/>
      <c r="NVW837" s="137"/>
      <c r="NVX837" s="137"/>
      <c r="NVY837" s="137"/>
      <c r="NVZ837" s="137"/>
      <c r="NWA837" s="137"/>
      <c r="NWB837" s="137"/>
      <c r="NWC837" s="137"/>
      <c r="NWD837" s="137"/>
      <c r="NWE837" s="137"/>
      <c r="NWF837" s="137"/>
      <c r="NWG837" s="137"/>
      <c r="NWH837" s="137"/>
      <c r="NWI837" s="137"/>
      <c r="NWJ837" s="137"/>
      <c r="NWK837" s="137"/>
      <c r="NWL837" s="137"/>
      <c r="NWM837" s="137"/>
      <c r="NWN837" s="137"/>
      <c r="NWO837" s="137"/>
      <c r="NWP837" s="137"/>
      <c r="NWQ837" s="137"/>
      <c r="NWR837" s="137"/>
      <c r="NWS837" s="137"/>
      <c r="NWT837" s="137"/>
      <c r="NWU837" s="137"/>
      <c r="NWV837" s="137"/>
      <c r="NWW837" s="137"/>
      <c r="NWX837" s="137"/>
      <c r="NWY837" s="137"/>
      <c r="NWZ837" s="137"/>
      <c r="NXA837" s="137"/>
      <c r="NXB837" s="137"/>
      <c r="NXC837" s="137"/>
      <c r="NXD837" s="137"/>
      <c r="NXE837" s="137"/>
      <c r="NXF837" s="137"/>
      <c r="NXG837" s="137"/>
      <c r="NXH837" s="137"/>
      <c r="NXI837" s="137"/>
      <c r="NXJ837" s="137"/>
      <c r="NXK837" s="137"/>
      <c r="NXL837" s="137"/>
      <c r="NXM837" s="137"/>
      <c r="NXN837" s="137"/>
      <c r="NXO837" s="137"/>
      <c r="NXP837" s="137"/>
      <c r="NXQ837" s="137"/>
      <c r="NXR837" s="137"/>
      <c r="NXS837" s="137"/>
      <c r="NXT837" s="137"/>
      <c r="NXU837" s="137"/>
      <c r="NXV837" s="137"/>
      <c r="NXW837" s="137"/>
      <c r="NXX837" s="137"/>
      <c r="NXY837" s="137"/>
      <c r="NXZ837" s="137"/>
      <c r="NYA837" s="137"/>
      <c r="NYB837" s="137"/>
      <c r="NYC837" s="137"/>
      <c r="NYD837" s="137"/>
      <c r="NYE837" s="137"/>
      <c r="NYF837" s="137"/>
      <c r="NYG837" s="137"/>
      <c r="NYH837" s="137"/>
      <c r="NYI837" s="137"/>
      <c r="NYJ837" s="137"/>
      <c r="NYK837" s="137"/>
      <c r="NYL837" s="137"/>
      <c r="NYM837" s="137"/>
      <c r="NYN837" s="137"/>
      <c r="NYO837" s="137"/>
      <c r="NYP837" s="137"/>
      <c r="NYQ837" s="137"/>
      <c r="NYR837" s="137"/>
      <c r="NYS837" s="137"/>
      <c r="NYT837" s="137"/>
      <c r="NYU837" s="137"/>
      <c r="NYV837" s="137"/>
      <c r="NYW837" s="137"/>
      <c r="NYX837" s="137"/>
      <c r="NYY837" s="137"/>
      <c r="NYZ837" s="137"/>
      <c r="NZA837" s="137"/>
      <c r="NZB837" s="137"/>
      <c r="NZC837" s="137"/>
      <c r="NZD837" s="137"/>
      <c r="NZE837" s="137"/>
      <c r="NZF837" s="137"/>
      <c r="NZG837" s="137"/>
      <c r="NZH837" s="137"/>
      <c r="NZI837" s="137"/>
      <c r="NZJ837" s="137"/>
      <c r="NZK837" s="137"/>
      <c r="NZL837" s="137"/>
      <c r="NZM837" s="137"/>
      <c r="NZN837" s="137"/>
      <c r="NZO837" s="137"/>
      <c r="NZP837" s="137"/>
      <c r="NZQ837" s="137"/>
      <c r="NZR837" s="137"/>
      <c r="NZS837" s="137"/>
      <c r="NZT837" s="137"/>
      <c r="NZU837" s="137"/>
      <c r="NZV837" s="137"/>
      <c r="NZW837" s="137"/>
      <c r="NZX837" s="137"/>
      <c r="NZY837" s="137"/>
      <c r="NZZ837" s="137"/>
      <c r="OAA837" s="137"/>
      <c r="OAB837" s="137"/>
      <c r="OAC837" s="137"/>
      <c r="OAD837" s="137"/>
      <c r="OAE837" s="137"/>
      <c r="OAF837" s="137"/>
      <c r="OAG837" s="137"/>
      <c r="OAH837" s="137"/>
      <c r="OAI837" s="137"/>
      <c r="OAJ837" s="137"/>
      <c r="OAK837" s="137"/>
      <c r="OAL837" s="137"/>
      <c r="OAM837" s="137"/>
      <c r="OAN837" s="137"/>
      <c r="OAO837" s="137"/>
      <c r="OAP837" s="137"/>
      <c r="OAQ837" s="137"/>
      <c r="OAR837" s="137"/>
      <c r="OAS837" s="137"/>
      <c r="OAT837" s="137"/>
      <c r="OAU837" s="137"/>
      <c r="OAV837" s="137"/>
      <c r="OAW837" s="137"/>
      <c r="OAX837" s="137"/>
      <c r="OAY837" s="137"/>
      <c r="OAZ837" s="137"/>
      <c r="OBA837" s="137"/>
      <c r="OBB837" s="137"/>
      <c r="OBC837" s="137"/>
      <c r="OBD837" s="137"/>
      <c r="OBE837" s="137"/>
      <c r="OBF837" s="137"/>
      <c r="OBG837" s="137"/>
      <c r="OBH837" s="137"/>
      <c r="OBI837" s="137"/>
      <c r="OBJ837" s="137"/>
      <c r="OBK837" s="137"/>
      <c r="OBL837" s="137"/>
      <c r="OBM837" s="137"/>
      <c r="OBN837" s="137"/>
      <c r="OBO837" s="137"/>
      <c r="OBP837" s="137"/>
      <c r="OBQ837" s="137"/>
      <c r="OBR837" s="137"/>
      <c r="OBS837" s="137"/>
      <c r="OBT837" s="137"/>
      <c r="OBU837" s="137"/>
      <c r="OBV837" s="137"/>
      <c r="OBW837" s="137"/>
      <c r="OBX837" s="137"/>
      <c r="OBY837" s="137"/>
      <c r="OBZ837" s="137"/>
      <c r="OCA837" s="137"/>
      <c r="OCB837" s="137"/>
      <c r="OCC837" s="137"/>
      <c r="OCD837" s="137"/>
      <c r="OCE837" s="137"/>
      <c r="OCF837" s="137"/>
      <c r="OCG837" s="137"/>
      <c r="OCH837" s="137"/>
      <c r="OCI837" s="137"/>
      <c r="OCJ837" s="137"/>
      <c r="OCK837" s="137"/>
      <c r="OCL837" s="137"/>
      <c r="OCM837" s="137"/>
      <c r="OCN837" s="137"/>
      <c r="OCO837" s="137"/>
      <c r="OCP837" s="137"/>
      <c r="OCQ837" s="137"/>
      <c r="OCR837" s="137"/>
      <c r="OCS837" s="137"/>
      <c r="OCT837" s="137"/>
      <c r="OCU837" s="137"/>
      <c r="OCV837" s="137"/>
      <c r="OCW837" s="137"/>
      <c r="OCX837" s="137"/>
      <c r="OCY837" s="137"/>
      <c r="OCZ837" s="137"/>
      <c r="ODA837" s="137"/>
      <c r="ODB837" s="137"/>
      <c r="ODC837" s="137"/>
      <c r="ODD837" s="137"/>
      <c r="ODE837" s="137"/>
      <c r="ODF837" s="137"/>
      <c r="ODG837" s="137"/>
      <c r="ODH837" s="137"/>
      <c r="ODI837" s="137"/>
      <c r="ODJ837" s="137"/>
      <c r="ODK837" s="137"/>
      <c r="ODL837" s="137"/>
      <c r="ODM837" s="137"/>
      <c r="ODN837" s="137"/>
      <c r="ODO837" s="137"/>
      <c r="ODP837" s="137"/>
      <c r="ODQ837" s="137"/>
      <c r="ODR837" s="137"/>
      <c r="ODS837" s="137"/>
      <c r="ODT837" s="137"/>
      <c r="ODU837" s="137"/>
      <c r="ODV837" s="137"/>
      <c r="ODW837" s="137"/>
      <c r="ODX837" s="137"/>
      <c r="ODY837" s="137"/>
      <c r="ODZ837" s="137"/>
      <c r="OEA837" s="137"/>
      <c r="OEB837" s="137"/>
      <c r="OEC837" s="137"/>
      <c r="OED837" s="137"/>
      <c r="OEE837" s="137"/>
      <c r="OEF837" s="137"/>
      <c r="OEG837" s="137"/>
      <c r="OEH837" s="137"/>
      <c r="OEI837" s="137"/>
      <c r="OEJ837" s="137"/>
      <c r="OEK837" s="137"/>
      <c r="OEL837" s="137"/>
      <c r="OEM837" s="137"/>
      <c r="OEN837" s="137"/>
      <c r="OEO837" s="137"/>
      <c r="OEP837" s="137"/>
      <c r="OEQ837" s="137"/>
      <c r="OER837" s="137"/>
      <c r="OES837" s="137"/>
      <c r="OET837" s="137"/>
      <c r="OEU837" s="137"/>
      <c r="OEV837" s="137"/>
      <c r="OEW837" s="137"/>
      <c r="OEX837" s="137"/>
      <c r="OEY837" s="137"/>
      <c r="OEZ837" s="137"/>
      <c r="OFA837" s="137"/>
      <c r="OFB837" s="137"/>
      <c r="OFC837" s="137"/>
      <c r="OFD837" s="137"/>
      <c r="OFE837" s="137"/>
      <c r="OFF837" s="137"/>
      <c r="OFG837" s="137"/>
      <c r="OFH837" s="137"/>
      <c r="OFI837" s="137"/>
      <c r="OFJ837" s="137"/>
      <c r="OFK837" s="137"/>
      <c r="OFL837" s="137"/>
      <c r="OFM837" s="137"/>
      <c r="OFN837" s="137"/>
      <c r="OFO837" s="137"/>
      <c r="OFP837" s="137"/>
      <c r="OFQ837" s="137"/>
      <c r="OFR837" s="137"/>
      <c r="OFS837" s="137"/>
      <c r="OFT837" s="137"/>
      <c r="OFU837" s="137"/>
      <c r="OFV837" s="137"/>
      <c r="OFW837" s="137"/>
      <c r="OFX837" s="137"/>
      <c r="OFY837" s="137"/>
      <c r="OFZ837" s="137"/>
      <c r="OGA837" s="137"/>
      <c r="OGB837" s="137"/>
      <c r="OGC837" s="137"/>
      <c r="OGD837" s="137"/>
      <c r="OGE837" s="137"/>
      <c r="OGF837" s="137"/>
      <c r="OGG837" s="137"/>
      <c r="OGH837" s="137"/>
      <c r="OGI837" s="137"/>
      <c r="OGJ837" s="137"/>
      <c r="OGK837" s="137"/>
      <c r="OGL837" s="137"/>
      <c r="OGM837" s="137"/>
      <c r="OGN837" s="137"/>
      <c r="OGO837" s="137"/>
      <c r="OGP837" s="137"/>
      <c r="OGQ837" s="137"/>
      <c r="OGR837" s="137"/>
      <c r="OGS837" s="137"/>
      <c r="OGT837" s="137"/>
      <c r="OGU837" s="137"/>
      <c r="OGV837" s="137"/>
      <c r="OGW837" s="137"/>
      <c r="OGX837" s="137"/>
      <c r="OGY837" s="137"/>
      <c r="OGZ837" s="137"/>
      <c r="OHA837" s="137"/>
      <c r="OHB837" s="137"/>
      <c r="OHC837" s="137"/>
      <c r="OHD837" s="137"/>
      <c r="OHE837" s="137"/>
      <c r="OHF837" s="137"/>
      <c r="OHG837" s="137"/>
      <c r="OHH837" s="137"/>
      <c r="OHI837" s="137"/>
      <c r="OHJ837" s="137"/>
      <c r="OHK837" s="137"/>
      <c r="OHL837" s="137"/>
      <c r="OHM837" s="137"/>
      <c r="OHN837" s="137"/>
      <c r="OHO837" s="137"/>
      <c r="OHP837" s="137"/>
      <c r="OHQ837" s="137"/>
      <c r="OHR837" s="137"/>
      <c r="OHS837" s="137"/>
      <c r="OHT837" s="137"/>
      <c r="OHU837" s="137"/>
      <c r="OHV837" s="137"/>
      <c r="OHW837" s="137"/>
      <c r="OHX837" s="137"/>
      <c r="OHY837" s="137"/>
      <c r="OHZ837" s="137"/>
      <c r="OIA837" s="137"/>
      <c r="OIB837" s="137"/>
      <c r="OIC837" s="137"/>
      <c r="OID837" s="137"/>
      <c r="OIE837" s="137"/>
      <c r="OIF837" s="137"/>
      <c r="OIG837" s="137"/>
      <c r="OIH837" s="137"/>
      <c r="OII837" s="137"/>
      <c r="OIJ837" s="137"/>
      <c r="OIK837" s="137"/>
      <c r="OIL837" s="137"/>
      <c r="OIM837" s="137"/>
      <c r="OIN837" s="137"/>
      <c r="OIO837" s="137"/>
      <c r="OIP837" s="137"/>
      <c r="OIQ837" s="137"/>
      <c r="OIR837" s="137"/>
      <c r="OIS837" s="137"/>
      <c r="OIT837" s="137"/>
      <c r="OIU837" s="137"/>
      <c r="OIV837" s="137"/>
      <c r="OIW837" s="137"/>
      <c r="OIX837" s="137"/>
      <c r="OIY837" s="137"/>
      <c r="OIZ837" s="137"/>
      <c r="OJA837" s="137"/>
      <c r="OJB837" s="137"/>
      <c r="OJC837" s="137"/>
      <c r="OJD837" s="137"/>
      <c r="OJE837" s="137"/>
      <c r="OJF837" s="137"/>
      <c r="OJG837" s="137"/>
      <c r="OJH837" s="137"/>
      <c r="OJI837" s="137"/>
      <c r="OJJ837" s="137"/>
      <c r="OJK837" s="137"/>
      <c r="OJL837" s="137"/>
      <c r="OJM837" s="137"/>
      <c r="OJN837" s="137"/>
      <c r="OJO837" s="137"/>
      <c r="OJP837" s="137"/>
      <c r="OJQ837" s="137"/>
      <c r="OJR837" s="137"/>
      <c r="OJS837" s="137"/>
      <c r="OJT837" s="137"/>
      <c r="OJU837" s="137"/>
      <c r="OJV837" s="137"/>
      <c r="OJW837" s="137"/>
      <c r="OJX837" s="137"/>
      <c r="OJY837" s="137"/>
      <c r="OJZ837" s="137"/>
      <c r="OKA837" s="137"/>
      <c r="OKB837" s="137"/>
      <c r="OKC837" s="137"/>
      <c r="OKD837" s="137"/>
      <c r="OKE837" s="137"/>
      <c r="OKF837" s="137"/>
      <c r="OKG837" s="137"/>
      <c r="OKH837" s="137"/>
      <c r="OKI837" s="137"/>
      <c r="OKJ837" s="137"/>
      <c r="OKK837" s="137"/>
      <c r="OKL837" s="137"/>
      <c r="OKM837" s="137"/>
      <c r="OKN837" s="137"/>
      <c r="OKO837" s="137"/>
      <c r="OKP837" s="137"/>
      <c r="OKQ837" s="137"/>
      <c r="OKR837" s="137"/>
      <c r="OKS837" s="137"/>
      <c r="OKT837" s="137"/>
      <c r="OKU837" s="137"/>
      <c r="OKV837" s="137"/>
      <c r="OKW837" s="137"/>
      <c r="OKX837" s="137"/>
      <c r="OKY837" s="137"/>
      <c r="OKZ837" s="137"/>
      <c r="OLA837" s="137"/>
      <c r="OLB837" s="137"/>
      <c r="OLC837" s="137"/>
      <c r="OLD837" s="137"/>
      <c r="OLE837" s="137"/>
      <c r="OLF837" s="137"/>
      <c r="OLG837" s="137"/>
      <c r="OLH837" s="137"/>
      <c r="OLI837" s="137"/>
      <c r="OLJ837" s="137"/>
      <c r="OLK837" s="137"/>
      <c r="OLL837" s="137"/>
      <c r="OLM837" s="137"/>
      <c r="OLN837" s="137"/>
      <c r="OLO837" s="137"/>
      <c r="OLP837" s="137"/>
      <c r="OLQ837" s="137"/>
      <c r="OLR837" s="137"/>
      <c r="OLS837" s="137"/>
      <c r="OLT837" s="137"/>
      <c r="OLU837" s="137"/>
      <c r="OLV837" s="137"/>
      <c r="OLW837" s="137"/>
      <c r="OLX837" s="137"/>
      <c r="OLY837" s="137"/>
      <c r="OLZ837" s="137"/>
      <c r="OMA837" s="137"/>
      <c r="OMB837" s="137"/>
      <c r="OMC837" s="137"/>
      <c r="OMD837" s="137"/>
      <c r="OME837" s="137"/>
      <c r="OMF837" s="137"/>
      <c r="OMG837" s="137"/>
      <c r="OMH837" s="137"/>
      <c r="OMI837" s="137"/>
      <c r="OMJ837" s="137"/>
      <c r="OMK837" s="137"/>
      <c r="OML837" s="137"/>
      <c r="OMM837" s="137"/>
      <c r="OMN837" s="137"/>
      <c r="OMO837" s="137"/>
      <c r="OMP837" s="137"/>
      <c r="OMQ837" s="137"/>
      <c r="OMR837" s="137"/>
      <c r="OMS837" s="137"/>
      <c r="OMT837" s="137"/>
      <c r="OMU837" s="137"/>
      <c r="OMV837" s="137"/>
      <c r="OMW837" s="137"/>
      <c r="OMX837" s="137"/>
      <c r="OMY837" s="137"/>
      <c r="OMZ837" s="137"/>
      <c r="ONA837" s="137"/>
      <c r="ONB837" s="137"/>
      <c r="ONC837" s="137"/>
      <c r="OND837" s="137"/>
      <c r="ONE837" s="137"/>
      <c r="ONF837" s="137"/>
      <c r="ONG837" s="137"/>
      <c r="ONH837" s="137"/>
      <c r="ONI837" s="137"/>
      <c r="ONJ837" s="137"/>
      <c r="ONK837" s="137"/>
      <c r="ONL837" s="137"/>
      <c r="ONM837" s="137"/>
      <c r="ONN837" s="137"/>
      <c r="ONO837" s="137"/>
      <c r="ONP837" s="137"/>
      <c r="ONQ837" s="137"/>
      <c r="ONR837" s="137"/>
      <c r="ONS837" s="137"/>
      <c r="ONT837" s="137"/>
      <c r="ONU837" s="137"/>
      <c r="ONV837" s="137"/>
      <c r="ONW837" s="137"/>
      <c r="ONX837" s="137"/>
      <c r="ONY837" s="137"/>
      <c r="ONZ837" s="137"/>
      <c r="OOA837" s="137"/>
      <c r="OOB837" s="137"/>
      <c r="OOC837" s="137"/>
      <c r="OOD837" s="137"/>
      <c r="OOE837" s="137"/>
      <c r="OOF837" s="137"/>
      <c r="OOG837" s="137"/>
      <c r="OOH837" s="137"/>
      <c r="OOI837" s="137"/>
      <c r="OOJ837" s="137"/>
      <c r="OOK837" s="137"/>
      <c r="OOL837" s="137"/>
      <c r="OOM837" s="137"/>
      <c r="OON837" s="137"/>
      <c r="OOO837" s="137"/>
      <c r="OOP837" s="137"/>
      <c r="OOQ837" s="137"/>
      <c r="OOR837" s="137"/>
      <c r="OOS837" s="137"/>
      <c r="OOT837" s="137"/>
      <c r="OOU837" s="137"/>
      <c r="OOV837" s="137"/>
      <c r="OOW837" s="137"/>
      <c r="OOX837" s="137"/>
      <c r="OOY837" s="137"/>
      <c r="OOZ837" s="137"/>
      <c r="OPA837" s="137"/>
      <c r="OPB837" s="137"/>
      <c r="OPC837" s="137"/>
      <c r="OPD837" s="137"/>
      <c r="OPE837" s="137"/>
      <c r="OPF837" s="137"/>
      <c r="OPG837" s="137"/>
      <c r="OPH837" s="137"/>
      <c r="OPI837" s="137"/>
      <c r="OPJ837" s="137"/>
      <c r="OPK837" s="137"/>
      <c r="OPL837" s="137"/>
      <c r="OPM837" s="137"/>
      <c r="OPN837" s="137"/>
      <c r="OPO837" s="137"/>
      <c r="OPP837" s="137"/>
      <c r="OPQ837" s="137"/>
      <c r="OPR837" s="137"/>
      <c r="OPS837" s="137"/>
      <c r="OPT837" s="137"/>
      <c r="OPU837" s="137"/>
      <c r="OPV837" s="137"/>
      <c r="OPW837" s="137"/>
      <c r="OPX837" s="137"/>
      <c r="OPY837" s="137"/>
      <c r="OPZ837" s="137"/>
      <c r="OQA837" s="137"/>
      <c r="OQB837" s="137"/>
      <c r="OQC837" s="137"/>
      <c r="OQD837" s="137"/>
      <c r="OQE837" s="137"/>
      <c r="OQF837" s="137"/>
      <c r="OQG837" s="137"/>
      <c r="OQH837" s="137"/>
      <c r="OQI837" s="137"/>
      <c r="OQJ837" s="137"/>
      <c r="OQK837" s="137"/>
      <c r="OQL837" s="137"/>
      <c r="OQM837" s="137"/>
      <c r="OQN837" s="137"/>
      <c r="OQO837" s="137"/>
      <c r="OQP837" s="137"/>
      <c r="OQQ837" s="137"/>
      <c r="OQR837" s="137"/>
      <c r="OQS837" s="137"/>
      <c r="OQT837" s="137"/>
      <c r="OQU837" s="137"/>
      <c r="OQV837" s="137"/>
      <c r="OQW837" s="137"/>
      <c r="OQX837" s="137"/>
      <c r="OQY837" s="137"/>
      <c r="OQZ837" s="137"/>
      <c r="ORA837" s="137"/>
      <c r="ORB837" s="137"/>
      <c r="ORC837" s="137"/>
      <c r="ORD837" s="137"/>
      <c r="ORE837" s="137"/>
      <c r="ORF837" s="137"/>
      <c r="ORG837" s="137"/>
      <c r="ORH837" s="137"/>
      <c r="ORI837" s="137"/>
      <c r="ORJ837" s="137"/>
      <c r="ORK837" s="137"/>
      <c r="ORL837" s="137"/>
      <c r="ORM837" s="137"/>
      <c r="ORN837" s="137"/>
      <c r="ORO837" s="137"/>
      <c r="ORP837" s="137"/>
      <c r="ORQ837" s="137"/>
      <c r="ORR837" s="137"/>
      <c r="ORS837" s="137"/>
      <c r="ORT837" s="137"/>
      <c r="ORU837" s="137"/>
      <c r="ORV837" s="137"/>
      <c r="ORW837" s="137"/>
      <c r="ORX837" s="137"/>
      <c r="ORY837" s="137"/>
      <c r="ORZ837" s="137"/>
      <c r="OSA837" s="137"/>
      <c r="OSB837" s="137"/>
      <c r="OSC837" s="137"/>
      <c r="OSD837" s="137"/>
      <c r="OSE837" s="137"/>
      <c r="OSF837" s="137"/>
      <c r="OSG837" s="137"/>
      <c r="OSH837" s="137"/>
      <c r="OSI837" s="137"/>
      <c r="OSJ837" s="137"/>
      <c r="OSK837" s="137"/>
      <c r="OSL837" s="137"/>
      <c r="OSM837" s="137"/>
      <c r="OSN837" s="137"/>
      <c r="OSO837" s="137"/>
      <c r="OSP837" s="137"/>
      <c r="OSQ837" s="137"/>
      <c r="OSR837" s="137"/>
      <c r="OSS837" s="137"/>
      <c r="OST837" s="137"/>
      <c r="OSU837" s="137"/>
      <c r="OSV837" s="137"/>
      <c r="OSW837" s="137"/>
      <c r="OSX837" s="137"/>
      <c r="OSY837" s="137"/>
      <c r="OSZ837" s="137"/>
      <c r="OTA837" s="137"/>
      <c r="OTB837" s="137"/>
      <c r="OTC837" s="137"/>
      <c r="OTD837" s="137"/>
      <c r="OTE837" s="137"/>
      <c r="OTF837" s="137"/>
      <c r="OTG837" s="137"/>
      <c r="OTH837" s="137"/>
      <c r="OTI837" s="137"/>
      <c r="OTJ837" s="137"/>
      <c r="OTK837" s="137"/>
      <c r="OTL837" s="137"/>
      <c r="OTM837" s="137"/>
      <c r="OTN837" s="137"/>
      <c r="OTO837" s="137"/>
      <c r="OTP837" s="137"/>
      <c r="OTQ837" s="137"/>
      <c r="OTR837" s="137"/>
      <c r="OTS837" s="137"/>
      <c r="OTT837" s="137"/>
      <c r="OTU837" s="137"/>
      <c r="OTV837" s="137"/>
      <c r="OTW837" s="137"/>
      <c r="OTX837" s="137"/>
      <c r="OTY837" s="137"/>
      <c r="OTZ837" s="137"/>
      <c r="OUA837" s="137"/>
      <c r="OUB837" s="137"/>
      <c r="OUC837" s="137"/>
      <c r="OUD837" s="137"/>
      <c r="OUE837" s="137"/>
      <c r="OUF837" s="137"/>
      <c r="OUG837" s="137"/>
      <c r="OUH837" s="137"/>
      <c r="OUI837" s="137"/>
      <c r="OUJ837" s="137"/>
      <c r="OUK837" s="137"/>
      <c r="OUL837" s="137"/>
      <c r="OUM837" s="137"/>
      <c r="OUN837" s="137"/>
      <c r="OUO837" s="137"/>
      <c r="OUP837" s="137"/>
      <c r="OUQ837" s="137"/>
      <c r="OUR837" s="137"/>
      <c r="OUS837" s="137"/>
      <c r="OUT837" s="137"/>
      <c r="OUU837" s="137"/>
      <c r="OUV837" s="137"/>
      <c r="OUW837" s="137"/>
      <c r="OUX837" s="137"/>
      <c r="OUY837" s="137"/>
      <c r="OUZ837" s="137"/>
      <c r="OVA837" s="137"/>
      <c r="OVB837" s="137"/>
      <c r="OVC837" s="137"/>
      <c r="OVD837" s="137"/>
      <c r="OVE837" s="137"/>
      <c r="OVF837" s="137"/>
      <c r="OVG837" s="137"/>
      <c r="OVH837" s="137"/>
      <c r="OVI837" s="137"/>
      <c r="OVJ837" s="137"/>
      <c r="OVK837" s="137"/>
      <c r="OVL837" s="137"/>
      <c r="OVM837" s="137"/>
      <c r="OVN837" s="137"/>
      <c r="OVO837" s="137"/>
      <c r="OVP837" s="137"/>
      <c r="OVQ837" s="137"/>
      <c r="OVR837" s="137"/>
      <c r="OVS837" s="137"/>
      <c r="OVT837" s="137"/>
      <c r="OVU837" s="137"/>
      <c r="OVV837" s="137"/>
      <c r="OVW837" s="137"/>
      <c r="OVX837" s="137"/>
      <c r="OVY837" s="137"/>
      <c r="OVZ837" s="137"/>
      <c r="OWA837" s="137"/>
      <c r="OWB837" s="137"/>
      <c r="OWC837" s="137"/>
      <c r="OWD837" s="137"/>
      <c r="OWE837" s="137"/>
      <c r="OWF837" s="137"/>
      <c r="OWG837" s="137"/>
      <c r="OWH837" s="137"/>
      <c r="OWI837" s="137"/>
      <c r="OWJ837" s="137"/>
      <c r="OWK837" s="137"/>
      <c r="OWL837" s="137"/>
      <c r="OWM837" s="137"/>
      <c r="OWN837" s="137"/>
      <c r="OWO837" s="137"/>
      <c r="OWP837" s="137"/>
      <c r="OWQ837" s="137"/>
      <c r="OWR837" s="137"/>
      <c r="OWS837" s="137"/>
      <c r="OWT837" s="137"/>
      <c r="OWU837" s="137"/>
      <c r="OWV837" s="137"/>
      <c r="OWW837" s="137"/>
      <c r="OWX837" s="137"/>
      <c r="OWY837" s="137"/>
      <c r="OWZ837" s="137"/>
      <c r="OXA837" s="137"/>
      <c r="OXB837" s="137"/>
      <c r="OXC837" s="137"/>
      <c r="OXD837" s="137"/>
      <c r="OXE837" s="137"/>
      <c r="OXF837" s="137"/>
      <c r="OXG837" s="137"/>
      <c r="OXH837" s="137"/>
      <c r="OXI837" s="137"/>
      <c r="OXJ837" s="137"/>
      <c r="OXK837" s="137"/>
      <c r="OXL837" s="137"/>
      <c r="OXM837" s="137"/>
      <c r="OXN837" s="137"/>
      <c r="OXO837" s="137"/>
      <c r="OXP837" s="137"/>
      <c r="OXQ837" s="137"/>
      <c r="OXR837" s="137"/>
      <c r="OXS837" s="137"/>
      <c r="OXT837" s="137"/>
      <c r="OXU837" s="137"/>
      <c r="OXV837" s="137"/>
      <c r="OXW837" s="137"/>
      <c r="OXX837" s="137"/>
      <c r="OXY837" s="137"/>
      <c r="OXZ837" s="137"/>
      <c r="OYA837" s="137"/>
      <c r="OYB837" s="137"/>
      <c r="OYC837" s="137"/>
      <c r="OYD837" s="137"/>
      <c r="OYE837" s="137"/>
      <c r="OYF837" s="137"/>
      <c r="OYG837" s="137"/>
      <c r="OYH837" s="137"/>
      <c r="OYI837" s="137"/>
      <c r="OYJ837" s="137"/>
      <c r="OYK837" s="137"/>
      <c r="OYL837" s="137"/>
      <c r="OYM837" s="137"/>
      <c r="OYN837" s="137"/>
      <c r="OYO837" s="137"/>
      <c r="OYP837" s="137"/>
      <c r="OYQ837" s="137"/>
      <c r="OYR837" s="137"/>
      <c r="OYS837" s="137"/>
      <c r="OYT837" s="137"/>
      <c r="OYU837" s="137"/>
      <c r="OYV837" s="137"/>
      <c r="OYW837" s="137"/>
      <c r="OYX837" s="137"/>
      <c r="OYY837" s="137"/>
      <c r="OYZ837" s="137"/>
      <c r="OZA837" s="137"/>
      <c r="OZB837" s="137"/>
      <c r="OZC837" s="137"/>
      <c r="OZD837" s="137"/>
      <c r="OZE837" s="137"/>
      <c r="OZF837" s="137"/>
      <c r="OZG837" s="137"/>
      <c r="OZH837" s="137"/>
      <c r="OZI837" s="137"/>
      <c r="OZJ837" s="137"/>
      <c r="OZK837" s="137"/>
      <c r="OZL837" s="137"/>
      <c r="OZM837" s="137"/>
      <c r="OZN837" s="137"/>
      <c r="OZO837" s="137"/>
      <c r="OZP837" s="137"/>
      <c r="OZQ837" s="137"/>
      <c r="OZR837" s="137"/>
      <c r="OZS837" s="137"/>
      <c r="OZT837" s="137"/>
      <c r="OZU837" s="137"/>
      <c r="OZV837" s="137"/>
      <c r="OZW837" s="137"/>
      <c r="OZX837" s="137"/>
      <c r="OZY837" s="137"/>
      <c r="OZZ837" s="137"/>
      <c r="PAA837" s="137"/>
      <c r="PAB837" s="137"/>
      <c r="PAC837" s="137"/>
      <c r="PAD837" s="137"/>
      <c r="PAE837" s="137"/>
      <c r="PAF837" s="137"/>
      <c r="PAG837" s="137"/>
      <c r="PAH837" s="137"/>
      <c r="PAI837" s="137"/>
      <c r="PAJ837" s="137"/>
      <c r="PAK837" s="137"/>
      <c r="PAL837" s="137"/>
      <c r="PAM837" s="137"/>
      <c r="PAN837" s="137"/>
      <c r="PAO837" s="137"/>
      <c r="PAP837" s="137"/>
      <c r="PAQ837" s="137"/>
      <c r="PAR837" s="137"/>
      <c r="PAS837" s="137"/>
      <c r="PAT837" s="137"/>
      <c r="PAU837" s="137"/>
      <c r="PAV837" s="137"/>
      <c r="PAW837" s="137"/>
      <c r="PAX837" s="137"/>
      <c r="PAY837" s="137"/>
      <c r="PAZ837" s="137"/>
      <c r="PBA837" s="137"/>
      <c r="PBB837" s="137"/>
      <c r="PBC837" s="137"/>
      <c r="PBD837" s="137"/>
      <c r="PBE837" s="137"/>
      <c r="PBF837" s="137"/>
      <c r="PBG837" s="137"/>
      <c r="PBH837" s="137"/>
      <c r="PBI837" s="137"/>
      <c r="PBJ837" s="137"/>
      <c r="PBK837" s="137"/>
      <c r="PBL837" s="137"/>
      <c r="PBM837" s="137"/>
      <c r="PBN837" s="137"/>
      <c r="PBO837" s="137"/>
      <c r="PBP837" s="137"/>
      <c r="PBQ837" s="137"/>
      <c r="PBR837" s="137"/>
      <c r="PBS837" s="137"/>
      <c r="PBT837" s="137"/>
      <c r="PBU837" s="137"/>
      <c r="PBV837" s="137"/>
      <c r="PBW837" s="137"/>
      <c r="PBX837" s="137"/>
      <c r="PBY837" s="137"/>
      <c r="PBZ837" s="137"/>
      <c r="PCA837" s="137"/>
      <c r="PCB837" s="137"/>
      <c r="PCC837" s="137"/>
      <c r="PCD837" s="137"/>
      <c r="PCE837" s="137"/>
      <c r="PCF837" s="137"/>
      <c r="PCG837" s="137"/>
      <c r="PCH837" s="137"/>
      <c r="PCI837" s="137"/>
      <c r="PCJ837" s="137"/>
      <c r="PCK837" s="137"/>
      <c r="PCL837" s="137"/>
      <c r="PCM837" s="137"/>
      <c r="PCN837" s="137"/>
      <c r="PCO837" s="137"/>
      <c r="PCP837" s="137"/>
      <c r="PCQ837" s="137"/>
      <c r="PCR837" s="137"/>
      <c r="PCS837" s="137"/>
      <c r="PCT837" s="137"/>
      <c r="PCU837" s="137"/>
      <c r="PCV837" s="137"/>
      <c r="PCW837" s="137"/>
      <c r="PCX837" s="137"/>
      <c r="PCY837" s="137"/>
      <c r="PCZ837" s="137"/>
      <c r="PDA837" s="137"/>
      <c r="PDB837" s="137"/>
      <c r="PDC837" s="137"/>
      <c r="PDD837" s="137"/>
      <c r="PDE837" s="137"/>
      <c r="PDF837" s="137"/>
      <c r="PDG837" s="137"/>
      <c r="PDH837" s="137"/>
      <c r="PDI837" s="137"/>
      <c r="PDJ837" s="137"/>
      <c r="PDK837" s="137"/>
      <c r="PDL837" s="137"/>
      <c r="PDM837" s="137"/>
      <c r="PDN837" s="137"/>
      <c r="PDO837" s="137"/>
      <c r="PDP837" s="137"/>
      <c r="PDQ837" s="137"/>
      <c r="PDR837" s="137"/>
      <c r="PDS837" s="137"/>
      <c r="PDT837" s="137"/>
      <c r="PDU837" s="137"/>
      <c r="PDV837" s="137"/>
      <c r="PDW837" s="137"/>
      <c r="PDX837" s="137"/>
      <c r="PDY837" s="137"/>
      <c r="PDZ837" s="137"/>
      <c r="PEA837" s="137"/>
      <c r="PEB837" s="137"/>
      <c r="PEC837" s="137"/>
      <c r="PED837" s="137"/>
      <c r="PEE837" s="137"/>
      <c r="PEF837" s="137"/>
      <c r="PEG837" s="137"/>
      <c r="PEH837" s="137"/>
      <c r="PEI837" s="137"/>
      <c r="PEJ837" s="137"/>
      <c r="PEK837" s="137"/>
      <c r="PEL837" s="137"/>
      <c r="PEM837" s="137"/>
      <c r="PEN837" s="137"/>
      <c r="PEO837" s="137"/>
      <c r="PEP837" s="137"/>
      <c r="PEQ837" s="137"/>
      <c r="PER837" s="137"/>
      <c r="PES837" s="137"/>
      <c r="PET837" s="137"/>
      <c r="PEU837" s="137"/>
      <c r="PEV837" s="137"/>
      <c r="PEW837" s="137"/>
      <c r="PEX837" s="137"/>
      <c r="PEY837" s="137"/>
      <c r="PEZ837" s="137"/>
      <c r="PFA837" s="137"/>
      <c r="PFB837" s="137"/>
      <c r="PFC837" s="137"/>
      <c r="PFD837" s="137"/>
      <c r="PFE837" s="137"/>
      <c r="PFF837" s="137"/>
      <c r="PFG837" s="137"/>
      <c r="PFH837" s="137"/>
      <c r="PFI837" s="137"/>
      <c r="PFJ837" s="137"/>
      <c r="PFK837" s="137"/>
      <c r="PFL837" s="137"/>
      <c r="PFM837" s="137"/>
      <c r="PFN837" s="137"/>
      <c r="PFO837" s="137"/>
      <c r="PFP837" s="137"/>
      <c r="PFQ837" s="137"/>
      <c r="PFR837" s="137"/>
      <c r="PFS837" s="137"/>
      <c r="PFT837" s="137"/>
      <c r="PFU837" s="137"/>
      <c r="PFV837" s="137"/>
      <c r="PFW837" s="137"/>
      <c r="PFX837" s="137"/>
      <c r="PFY837" s="137"/>
      <c r="PFZ837" s="137"/>
      <c r="PGA837" s="137"/>
      <c r="PGB837" s="137"/>
      <c r="PGC837" s="137"/>
      <c r="PGD837" s="137"/>
      <c r="PGE837" s="137"/>
      <c r="PGF837" s="137"/>
      <c r="PGG837" s="137"/>
      <c r="PGH837" s="137"/>
      <c r="PGI837" s="137"/>
      <c r="PGJ837" s="137"/>
      <c r="PGK837" s="137"/>
      <c r="PGL837" s="137"/>
      <c r="PGM837" s="137"/>
      <c r="PGN837" s="137"/>
      <c r="PGO837" s="137"/>
      <c r="PGP837" s="137"/>
      <c r="PGQ837" s="137"/>
      <c r="PGR837" s="137"/>
      <c r="PGS837" s="137"/>
      <c r="PGT837" s="137"/>
      <c r="PGU837" s="137"/>
      <c r="PGV837" s="137"/>
      <c r="PGW837" s="137"/>
      <c r="PGX837" s="137"/>
      <c r="PGY837" s="137"/>
      <c r="PGZ837" s="137"/>
      <c r="PHA837" s="137"/>
      <c r="PHB837" s="137"/>
      <c r="PHC837" s="137"/>
      <c r="PHD837" s="137"/>
      <c r="PHE837" s="137"/>
      <c r="PHF837" s="137"/>
      <c r="PHG837" s="137"/>
      <c r="PHH837" s="137"/>
      <c r="PHI837" s="137"/>
      <c r="PHJ837" s="137"/>
      <c r="PHK837" s="137"/>
      <c r="PHL837" s="137"/>
      <c r="PHM837" s="137"/>
      <c r="PHN837" s="137"/>
      <c r="PHO837" s="137"/>
      <c r="PHP837" s="137"/>
      <c r="PHQ837" s="137"/>
      <c r="PHR837" s="137"/>
      <c r="PHS837" s="137"/>
      <c r="PHT837" s="137"/>
      <c r="PHU837" s="137"/>
      <c r="PHV837" s="137"/>
      <c r="PHW837" s="137"/>
      <c r="PHX837" s="137"/>
      <c r="PHY837" s="137"/>
      <c r="PHZ837" s="137"/>
      <c r="PIA837" s="137"/>
      <c r="PIB837" s="137"/>
      <c r="PIC837" s="137"/>
      <c r="PID837" s="137"/>
      <c r="PIE837" s="137"/>
      <c r="PIF837" s="137"/>
      <c r="PIG837" s="137"/>
      <c r="PIH837" s="137"/>
      <c r="PII837" s="137"/>
      <c r="PIJ837" s="137"/>
      <c r="PIK837" s="137"/>
      <c r="PIL837" s="137"/>
      <c r="PIM837" s="137"/>
      <c r="PIN837" s="137"/>
      <c r="PIO837" s="137"/>
      <c r="PIP837" s="137"/>
      <c r="PIQ837" s="137"/>
      <c r="PIR837" s="137"/>
      <c r="PIS837" s="137"/>
      <c r="PIT837" s="137"/>
      <c r="PIU837" s="137"/>
      <c r="PIV837" s="137"/>
      <c r="PIW837" s="137"/>
      <c r="PIX837" s="137"/>
      <c r="PIY837" s="137"/>
      <c r="PIZ837" s="137"/>
      <c r="PJA837" s="137"/>
      <c r="PJB837" s="137"/>
      <c r="PJC837" s="137"/>
      <c r="PJD837" s="137"/>
      <c r="PJE837" s="137"/>
      <c r="PJF837" s="137"/>
      <c r="PJG837" s="137"/>
      <c r="PJH837" s="137"/>
      <c r="PJI837" s="137"/>
      <c r="PJJ837" s="137"/>
      <c r="PJK837" s="137"/>
      <c r="PJL837" s="137"/>
      <c r="PJM837" s="137"/>
      <c r="PJN837" s="137"/>
      <c r="PJO837" s="137"/>
      <c r="PJP837" s="137"/>
      <c r="PJQ837" s="137"/>
      <c r="PJR837" s="137"/>
      <c r="PJS837" s="137"/>
      <c r="PJT837" s="137"/>
      <c r="PJU837" s="137"/>
      <c r="PJV837" s="137"/>
      <c r="PJW837" s="137"/>
      <c r="PJX837" s="137"/>
      <c r="PJY837" s="137"/>
      <c r="PJZ837" s="137"/>
      <c r="PKA837" s="137"/>
      <c r="PKB837" s="137"/>
      <c r="PKC837" s="137"/>
      <c r="PKD837" s="137"/>
      <c r="PKE837" s="137"/>
      <c r="PKF837" s="137"/>
      <c r="PKG837" s="137"/>
      <c r="PKH837" s="137"/>
      <c r="PKI837" s="137"/>
      <c r="PKJ837" s="137"/>
      <c r="PKK837" s="137"/>
      <c r="PKL837" s="137"/>
      <c r="PKM837" s="137"/>
      <c r="PKN837" s="137"/>
      <c r="PKO837" s="137"/>
      <c r="PKP837" s="137"/>
      <c r="PKQ837" s="137"/>
      <c r="PKR837" s="137"/>
      <c r="PKS837" s="137"/>
      <c r="PKT837" s="137"/>
      <c r="PKU837" s="137"/>
      <c r="PKV837" s="137"/>
      <c r="PKW837" s="137"/>
      <c r="PKX837" s="137"/>
      <c r="PKY837" s="137"/>
      <c r="PKZ837" s="137"/>
      <c r="PLA837" s="137"/>
      <c r="PLB837" s="137"/>
      <c r="PLC837" s="137"/>
      <c r="PLD837" s="137"/>
      <c r="PLE837" s="137"/>
      <c r="PLF837" s="137"/>
      <c r="PLG837" s="137"/>
      <c r="PLH837" s="137"/>
      <c r="PLI837" s="137"/>
      <c r="PLJ837" s="137"/>
      <c r="PLK837" s="137"/>
      <c r="PLL837" s="137"/>
      <c r="PLM837" s="137"/>
      <c r="PLN837" s="137"/>
      <c r="PLO837" s="137"/>
      <c r="PLP837" s="137"/>
      <c r="PLQ837" s="137"/>
      <c r="PLR837" s="137"/>
      <c r="PLS837" s="137"/>
      <c r="PLT837" s="137"/>
      <c r="PLU837" s="137"/>
      <c r="PLV837" s="137"/>
      <c r="PLW837" s="137"/>
      <c r="PLX837" s="137"/>
      <c r="PLY837" s="137"/>
      <c r="PLZ837" s="137"/>
      <c r="PMA837" s="137"/>
      <c r="PMB837" s="137"/>
      <c r="PMC837" s="137"/>
      <c r="PMD837" s="137"/>
      <c r="PME837" s="137"/>
      <c r="PMF837" s="137"/>
      <c r="PMG837" s="137"/>
      <c r="PMH837" s="137"/>
      <c r="PMI837" s="137"/>
      <c r="PMJ837" s="137"/>
      <c r="PMK837" s="137"/>
      <c r="PML837" s="137"/>
      <c r="PMM837" s="137"/>
      <c r="PMN837" s="137"/>
      <c r="PMO837" s="137"/>
      <c r="PMP837" s="137"/>
      <c r="PMQ837" s="137"/>
      <c r="PMR837" s="137"/>
      <c r="PMS837" s="137"/>
      <c r="PMT837" s="137"/>
      <c r="PMU837" s="137"/>
      <c r="PMV837" s="137"/>
      <c r="PMW837" s="137"/>
      <c r="PMX837" s="137"/>
      <c r="PMY837" s="137"/>
      <c r="PMZ837" s="137"/>
      <c r="PNA837" s="137"/>
      <c r="PNB837" s="137"/>
      <c r="PNC837" s="137"/>
      <c r="PND837" s="137"/>
      <c r="PNE837" s="137"/>
      <c r="PNF837" s="137"/>
      <c r="PNG837" s="137"/>
      <c r="PNH837" s="137"/>
      <c r="PNI837" s="137"/>
      <c r="PNJ837" s="137"/>
      <c r="PNK837" s="137"/>
      <c r="PNL837" s="137"/>
      <c r="PNM837" s="137"/>
      <c r="PNN837" s="137"/>
      <c r="PNO837" s="137"/>
      <c r="PNP837" s="137"/>
      <c r="PNQ837" s="137"/>
      <c r="PNR837" s="137"/>
      <c r="PNS837" s="137"/>
      <c r="PNT837" s="137"/>
      <c r="PNU837" s="137"/>
      <c r="PNV837" s="137"/>
      <c r="PNW837" s="137"/>
      <c r="PNX837" s="137"/>
      <c r="PNY837" s="137"/>
      <c r="PNZ837" s="137"/>
      <c r="POA837" s="137"/>
      <c r="POB837" s="137"/>
      <c r="POC837" s="137"/>
      <c r="POD837" s="137"/>
      <c r="POE837" s="137"/>
      <c r="POF837" s="137"/>
      <c r="POG837" s="137"/>
      <c r="POH837" s="137"/>
      <c r="POI837" s="137"/>
      <c r="POJ837" s="137"/>
      <c r="POK837" s="137"/>
      <c r="POL837" s="137"/>
      <c r="POM837" s="137"/>
      <c r="PON837" s="137"/>
      <c r="POO837" s="137"/>
      <c r="POP837" s="137"/>
      <c r="POQ837" s="137"/>
      <c r="POR837" s="137"/>
      <c r="POS837" s="137"/>
      <c r="POT837" s="137"/>
      <c r="POU837" s="137"/>
      <c r="POV837" s="137"/>
      <c r="POW837" s="137"/>
      <c r="POX837" s="137"/>
      <c r="POY837" s="137"/>
      <c r="POZ837" s="137"/>
      <c r="PPA837" s="137"/>
      <c r="PPB837" s="137"/>
      <c r="PPC837" s="137"/>
      <c r="PPD837" s="137"/>
      <c r="PPE837" s="137"/>
      <c r="PPF837" s="137"/>
      <c r="PPG837" s="137"/>
      <c r="PPH837" s="137"/>
      <c r="PPI837" s="137"/>
      <c r="PPJ837" s="137"/>
      <c r="PPK837" s="137"/>
      <c r="PPL837" s="137"/>
      <c r="PPM837" s="137"/>
      <c r="PPN837" s="137"/>
      <c r="PPO837" s="137"/>
      <c r="PPP837" s="137"/>
      <c r="PPQ837" s="137"/>
      <c r="PPR837" s="137"/>
      <c r="PPS837" s="137"/>
      <c r="PPT837" s="137"/>
      <c r="PPU837" s="137"/>
      <c r="PPV837" s="137"/>
      <c r="PPW837" s="137"/>
      <c r="PPX837" s="137"/>
      <c r="PPY837" s="137"/>
      <c r="PPZ837" s="137"/>
      <c r="PQA837" s="137"/>
      <c r="PQB837" s="137"/>
      <c r="PQC837" s="137"/>
      <c r="PQD837" s="137"/>
      <c r="PQE837" s="137"/>
      <c r="PQF837" s="137"/>
      <c r="PQG837" s="137"/>
      <c r="PQH837" s="137"/>
      <c r="PQI837" s="137"/>
      <c r="PQJ837" s="137"/>
      <c r="PQK837" s="137"/>
      <c r="PQL837" s="137"/>
      <c r="PQM837" s="137"/>
      <c r="PQN837" s="137"/>
      <c r="PQO837" s="137"/>
      <c r="PQP837" s="137"/>
      <c r="PQQ837" s="137"/>
      <c r="PQR837" s="137"/>
      <c r="PQS837" s="137"/>
      <c r="PQT837" s="137"/>
      <c r="PQU837" s="137"/>
      <c r="PQV837" s="137"/>
      <c r="PQW837" s="137"/>
      <c r="PQX837" s="137"/>
      <c r="PQY837" s="137"/>
      <c r="PQZ837" s="137"/>
      <c r="PRA837" s="137"/>
      <c r="PRB837" s="137"/>
      <c r="PRC837" s="137"/>
      <c r="PRD837" s="137"/>
      <c r="PRE837" s="137"/>
      <c r="PRF837" s="137"/>
      <c r="PRG837" s="137"/>
      <c r="PRH837" s="137"/>
      <c r="PRI837" s="137"/>
      <c r="PRJ837" s="137"/>
      <c r="PRK837" s="137"/>
      <c r="PRL837" s="137"/>
      <c r="PRM837" s="137"/>
      <c r="PRN837" s="137"/>
      <c r="PRO837" s="137"/>
      <c r="PRP837" s="137"/>
      <c r="PRQ837" s="137"/>
      <c r="PRR837" s="137"/>
      <c r="PRS837" s="137"/>
      <c r="PRT837" s="137"/>
      <c r="PRU837" s="137"/>
      <c r="PRV837" s="137"/>
      <c r="PRW837" s="137"/>
      <c r="PRX837" s="137"/>
      <c r="PRY837" s="137"/>
      <c r="PRZ837" s="137"/>
      <c r="PSA837" s="137"/>
      <c r="PSB837" s="137"/>
      <c r="PSC837" s="137"/>
      <c r="PSD837" s="137"/>
      <c r="PSE837" s="137"/>
      <c r="PSF837" s="137"/>
      <c r="PSG837" s="137"/>
      <c r="PSH837" s="137"/>
      <c r="PSI837" s="137"/>
      <c r="PSJ837" s="137"/>
      <c r="PSK837" s="137"/>
      <c r="PSL837" s="137"/>
      <c r="PSM837" s="137"/>
      <c r="PSN837" s="137"/>
      <c r="PSO837" s="137"/>
      <c r="PSP837" s="137"/>
      <c r="PSQ837" s="137"/>
      <c r="PSR837" s="137"/>
      <c r="PSS837" s="137"/>
      <c r="PST837" s="137"/>
      <c r="PSU837" s="137"/>
      <c r="PSV837" s="137"/>
      <c r="PSW837" s="137"/>
      <c r="PSX837" s="137"/>
      <c r="PSY837" s="137"/>
      <c r="PSZ837" s="137"/>
      <c r="PTA837" s="137"/>
      <c r="PTB837" s="137"/>
      <c r="PTC837" s="137"/>
      <c r="PTD837" s="137"/>
      <c r="PTE837" s="137"/>
      <c r="PTF837" s="137"/>
      <c r="PTG837" s="137"/>
      <c r="PTH837" s="137"/>
      <c r="PTI837" s="137"/>
      <c r="PTJ837" s="137"/>
      <c r="PTK837" s="137"/>
      <c r="PTL837" s="137"/>
      <c r="PTM837" s="137"/>
      <c r="PTN837" s="137"/>
      <c r="PTO837" s="137"/>
      <c r="PTP837" s="137"/>
      <c r="PTQ837" s="137"/>
      <c r="PTR837" s="137"/>
      <c r="PTS837" s="137"/>
      <c r="PTT837" s="137"/>
      <c r="PTU837" s="137"/>
      <c r="PTV837" s="137"/>
      <c r="PTW837" s="137"/>
      <c r="PTX837" s="137"/>
      <c r="PTY837" s="137"/>
      <c r="PTZ837" s="137"/>
      <c r="PUA837" s="137"/>
      <c r="PUB837" s="137"/>
      <c r="PUC837" s="137"/>
      <c r="PUD837" s="137"/>
      <c r="PUE837" s="137"/>
      <c r="PUF837" s="137"/>
      <c r="PUG837" s="137"/>
      <c r="PUH837" s="137"/>
      <c r="PUI837" s="137"/>
      <c r="PUJ837" s="137"/>
      <c r="PUK837" s="137"/>
      <c r="PUL837" s="137"/>
      <c r="PUM837" s="137"/>
      <c r="PUN837" s="137"/>
      <c r="PUO837" s="137"/>
      <c r="PUP837" s="137"/>
      <c r="PUQ837" s="137"/>
      <c r="PUR837" s="137"/>
      <c r="PUS837" s="137"/>
      <c r="PUT837" s="137"/>
      <c r="PUU837" s="137"/>
      <c r="PUV837" s="137"/>
      <c r="PUW837" s="137"/>
      <c r="PUX837" s="137"/>
      <c r="PUY837" s="137"/>
      <c r="PUZ837" s="137"/>
      <c r="PVA837" s="137"/>
      <c r="PVB837" s="137"/>
      <c r="PVC837" s="137"/>
      <c r="PVD837" s="137"/>
      <c r="PVE837" s="137"/>
      <c r="PVF837" s="137"/>
      <c r="PVG837" s="137"/>
      <c r="PVH837" s="137"/>
      <c r="PVI837" s="137"/>
      <c r="PVJ837" s="137"/>
      <c r="PVK837" s="137"/>
      <c r="PVL837" s="137"/>
      <c r="PVM837" s="137"/>
      <c r="PVN837" s="137"/>
      <c r="PVO837" s="137"/>
      <c r="PVP837" s="137"/>
      <c r="PVQ837" s="137"/>
      <c r="PVR837" s="137"/>
      <c r="PVS837" s="137"/>
      <c r="PVT837" s="137"/>
      <c r="PVU837" s="137"/>
      <c r="PVV837" s="137"/>
      <c r="PVW837" s="137"/>
      <c r="PVX837" s="137"/>
      <c r="PVY837" s="137"/>
      <c r="PVZ837" s="137"/>
      <c r="PWA837" s="137"/>
      <c r="PWB837" s="137"/>
      <c r="PWC837" s="137"/>
      <c r="PWD837" s="137"/>
      <c r="PWE837" s="137"/>
      <c r="PWF837" s="137"/>
      <c r="PWG837" s="137"/>
      <c r="PWH837" s="137"/>
      <c r="PWI837" s="137"/>
      <c r="PWJ837" s="137"/>
      <c r="PWK837" s="137"/>
      <c r="PWL837" s="137"/>
      <c r="PWM837" s="137"/>
      <c r="PWN837" s="137"/>
      <c r="PWO837" s="137"/>
      <c r="PWP837" s="137"/>
      <c r="PWQ837" s="137"/>
      <c r="PWR837" s="137"/>
      <c r="PWS837" s="137"/>
      <c r="PWT837" s="137"/>
      <c r="PWU837" s="137"/>
      <c r="PWV837" s="137"/>
      <c r="PWW837" s="137"/>
      <c r="PWX837" s="137"/>
      <c r="PWY837" s="137"/>
      <c r="PWZ837" s="137"/>
      <c r="PXA837" s="137"/>
      <c r="PXB837" s="137"/>
      <c r="PXC837" s="137"/>
      <c r="PXD837" s="137"/>
      <c r="PXE837" s="137"/>
      <c r="PXF837" s="137"/>
      <c r="PXG837" s="137"/>
      <c r="PXH837" s="137"/>
      <c r="PXI837" s="137"/>
      <c r="PXJ837" s="137"/>
      <c r="PXK837" s="137"/>
      <c r="PXL837" s="137"/>
      <c r="PXM837" s="137"/>
      <c r="PXN837" s="137"/>
      <c r="PXO837" s="137"/>
      <c r="PXP837" s="137"/>
      <c r="PXQ837" s="137"/>
      <c r="PXR837" s="137"/>
      <c r="PXS837" s="137"/>
      <c r="PXT837" s="137"/>
      <c r="PXU837" s="137"/>
      <c r="PXV837" s="137"/>
      <c r="PXW837" s="137"/>
      <c r="PXX837" s="137"/>
      <c r="PXY837" s="137"/>
      <c r="PXZ837" s="137"/>
      <c r="PYA837" s="137"/>
      <c r="PYB837" s="137"/>
      <c r="PYC837" s="137"/>
      <c r="PYD837" s="137"/>
      <c r="PYE837" s="137"/>
      <c r="PYF837" s="137"/>
      <c r="PYG837" s="137"/>
      <c r="PYH837" s="137"/>
      <c r="PYI837" s="137"/>
      <c r="PYJ837" s="137"/>
      <c r="PYK837" s="137"/>
      <c r="PYL837" s="137"/>
      <c r="PYM837" s="137"/>
      <c r="PYN837" s="137"/>
      <c r="PYO837" s="137"/>
      <c r="PYP837" s="137"/>
      <c r="PYQ837" s="137"/>
      <c r="PYR837" s="137"/>
      <c r="PYS837" s="137"/>
      <c r="PYT837" s="137"/>
      <c r="PYU837" s="137"/>
      <c r="PYV837" s="137"/>
      <c r="PYW837" s="137"/>
      <c r="PYX837" s="137"/>
      <c r="PYY837" s="137"/>
      <c r="PYZ837" s="137"/>
      <c r="PZA837" s="137"/>
      <c r="PZB837" s="137"/>
      <c r="PZC837" s="137"/>
      <c r="PZD837" s="137"/>
      <c r="PZE837" s="137"/>
      <c r="PZF837" s="137"/>
      <c r="PZG837" s="137"/>
      <c r="PZH837" s="137"/>
      <c r="PZI837" s="137"/>
      <c r="PZJ837" s="137"/>
      <c r="PZK837" s="137"/>
      <c r="PZL837" s="137"/>
      <c r="PZM837" s="137"/>
      <c r="PZN837" s="137"/>
      <c r="PZO837" s="137"/>
      <c r="PZP837" s="137"/>
      <c r="PZQ837" s="137"/>
      <c r="PZR837" s="137"/>
      <c r="PZS837" s="137"/>
      <c r="PZT837" s="137"/>
      <c r="PZU837" s="137"/>
      <c r="PZV837" s="137"/>
      <c r="PZW837" s="137"/>
      <c r="PZX837" s="137"/>
      <c r="PZY837" s="137"/>
      <c r="PZZ837" s="137"/>
      <c r="QAA837" s="137"/>
      <c r="QAB837" s="137"/>
      <c r="QAC837" s="137"/>
      <c r="QAD837" s="137"/>
      <c r="QAE837" s="137"/>
      <c r="QAF837" s="137"/>
      <c r="QAG837" s="137"/>
      <c r="QAH837" s="137"/>
      <c r="QAI837" s="137"/>
      <c r="QAJ837" s="137"/>
      <c r="QAK837" s="137"/>
      <c r="QAL837" s="137"/>
      <c r="QAM837" s="137"/>
      <c r="QAN837" s="137"/>
      <c r="QAO837" s="137"/>
      <c r="QAP837" s="137"/>
      <c r="QAQ837" s="137"/>
      <c r="QAR837" s="137"/>
      <c r="QAS837" s="137"/>
      <c r="QAT837" s="137"/>
      <c r="QAU837" s="137"/>
      <c r="QAV837" s="137"/>
      <c r="QAW837" s="137"/>
      <c r="QAX837" s="137"/>
      <c r="QAY837" s="137"/>
      <c r="QAZ837" s="137"/>
      <c r="QBA837" s="137"/>
      <c r="QBB837" s="137"/>
      <c r="QBC837" s="137"/>
      <c r="QBD837" s="137"/>
      <c r="QBE837" s="137"/>
      <c r="QBF837" s="137"/>
      <c r="QBG837" s="137"/>
      <c r="QBH837" s="137"/>
      <c r="QBI837" s="137"/>
      <c r="QBJ837" s="137"/>
      <c r="QBK837" s="137"/>
      <c r="QBL837" s="137"/>
      <c r="QBM837" s="137"/>
      <c r="QBN837" s="137"/>
      <c r="QBO837" s="137"/>
      <c r="QBP837" s="137"/>
      <c r="QBQ837" s="137"/>
      <c r="QBR837" s="137"/>
      <c r="QBS837" s="137"/>
      <c r="QBT837" s="137"/>
      <c r="QBU837" s="137"/>
      <c r="QBV837" s="137"/>
      <c r="QBW837" s="137"/>
      <c r="QBX837" s="137"/>
      <c r="QBY837" s="137"/>
      <c r="QBZ837" s="137"/>
      <c r="QCA837" s="137"/>
      <c r="QCB837" s="137"/>
      <c r="QCC837" s="137"/>
      <c r="QCD837" s="137"/>
      <c r="QCE837" s="137"/>
      <c r="QCF837" s="137"/>
      <c r="QCG837" s="137"/>
      <c r="QCH837" s="137"/>
      <c r="QCI837" s="137"/>
      <c r="QCJ837" s="137"/>
      <c r="QCK837" s="137"/>
      <c r="QCL837" s="137"/>
      <c r="QCM837" s="137"/>
      <c r="QCN837" s="137"/>
      <c r="QCO837" s="137"/>
      <c r="QCP837" s="137"/>
      <c r="QCQ837" s="137"/>
      <c r="QCR837" s="137"/>
      <c r="QCS837" s="137"/>
      <c r="QCT837" s="137"/>
      <c r="QCU837" s="137"/>
      <c r="QCV837" s="137"/>
      <c r="QCW837" s="137"/>
      <c r="QCX837" s="137"/>
      <c r="QCY837" s="137"/>
      <c r="QCZ837" s="137"/>
      <c r="QDA837" s="137"/>
      <c r="QDB837" s="137"/>
      <c r="QDC837" s="137"/>
      <c r="QDD837" s="137"/>
      <c r="QDE837" s="137"/>
      <c r="QDF837" s="137"/>
      <c r="QDG837" s="137"/>
      <c r="QDH837" s="137"/>
      <c r="QDI837" s="137"/>
      <c r="QDJ837" s="137"/>
      <c r="QDK837" s="137"/>
      <c r="QDL837" s="137"/>
      <c r="QDM837" s="137"/>
      <c r="QDN837" s="137"/>
      <c r="QDO837" s="137"/>
      <c r="QDP837" s="137"/>
      <c r="QDQ837" s="137"/>
      <c r="QDR837" s="137"/>
      <c r="QDS837" s="137"/>
      <c r="QDT837" s="137"/>
      <c r="QDU837" s="137"/>
      <c r="QDV837" s="137"/>
      <c r="QDW837" s="137"/>
      <c r="QDX837" s="137"/>
      <c r="QDY837" s="137"/>
      <c r="QDZ837" s="137"/>
      <c r="QEA837" s="137"/>
      <c r="QEB837" s="137"/>
      <c r="QEC837" s="137"/>
      <c r="QED837" s="137"/>
      <c r="QEE837" s="137"/>
      <c r="QEF837" s="137"/>
      <c r="QEG837" s="137"/>
      <c r="QEH837" s="137"/>
      <c r="QEI837" s="137"/>
      <c r="QEJ837" s="137"/>
      <c r="QEK837" s="137"/>
      <c r="QEL837" s="137"/>
      <c r="QEM837" s="137"/>
      <c r="QEN837" s="137"/>
      <c r="QEO837" s="137"/>
      <c r="QEP837" s="137"/>
      <c r="QEQ837" s="137"/>
      <c r="QER837" s="137"/>
      <c r="QES837" s="137"/>
      <c r="QET837" s="137"/>
      <c r="QEU837" s="137"/>
      <c r="QEV837" s="137"/>
      <c r="QEW837" s="137"/>
      <c r="QEX837" s="137"/>
      <c r="QEY837" s="137"/>
      <c r="QEZ837" s="137"/>
      <c r="QFA837" s="137"/>
      <c r="QFB837" s="137"/>
      <c r="QFC837" s="137"/>
      <c r="QFD837" s="137"/>
      <c r="QFE837" s="137"/>
      <c r="QFF837" s="137"/>
      <c r="QFG837" s="137"/>
      <c r="QFH837" s="137"/>
      <c r="QFI837" s="137"/>
      <c r="QFJ837" s="137"/>
      <c r="QFK837" s="137"/>
      <c r="QFL837" s="137"/>
      <c r="QFM837" s="137"/>
      <c r="QFN837" s="137"/>
      <c r="QFO837" s="137"/>
      <c r="QFP837" s="137"/>
      <c r="QFQ837" s="137"/>
      <c r="QFR837" s="137"/>
      <c r="QFS837" s="137"/>
      <c r="QFT837" s="137"/>
      <c r="QFU837" s="137"/>
      <c r="QFV837" s="137"/>
      <c r="QFW837" s="137"/>
      <c r="QFX837" s="137"/>
      <c r="QFY837" s="137"/>
      <c r="QFZ837" s="137"/>
      <c r="QGA837" s="137"/>
      <c r="QGB837" s="137"/>
      <c r="QGC837" s="137"/>
      <c r="QGD837" s="137"/>
      <c r="QGE837" s="137"/>
      <c r="QGF837" s="137"/>
      <c r="QGG837" s="137"/>
      <c r="QGH837" s="137"/>
      <c r="QGI837" s="137"/>
      <c r="QGJ837" s="137"/>
      <c r="QGK837" s="137"/>
      <c r="QGL837" s="137"/>
      <c r="QGM837" s="137"/>
      <c r="QGN837" s="137"/>
      <c r="QGO837" s="137"/>
      <c r="QGP837" s="137"/>
      <c r="QGQ837" s="137"/>
      <c r="QGR837" s="137"/>
      <c r="QGS837" s="137"/>
      <c r="QGT837" s="137"/>
      <c r="QGU837" s="137"/>
      <c r="QGV837" s="137"/>
      <c r="QGW837" s="137"/>
      <c r="QGX837" s="137"/>
      <c r="QGY837" s="137"/>
      <c r="QGZ837" s="137"/>
      <c r="QHA837" s="137"/>
      <c r="QHB837" s="137"/>
      <c r="QHC837" s="137"/>
      <c r="QHD837" s="137"/>
      <c r="QHE837" s="137"/>
      <c r="QHF837" s="137"/>
      <c r="QHG837" s="137"/>
      <c r="QHH837" s="137"/>
      <c r="QHI837" s="137"/>
      <c r="QHJ837" s="137"/>
      <c r="QHK837" s="137"/>
      <c r="QHL837" s="137"/>
      <c r="QHM837" s="137"/>
      <c r="QHN837" s="137"/>
      <c r="QHO837" s="137"/>
      <c r="QHP837" s="137"/>
      <c r="QHQ837" s="137"/>
      <c r="QHR837" s="137"/>
      <c r="QHS837" s="137"/>
      <c r="QHT837" s="137"/>
      <c r="QHU837" s="137"/>
      <c r="QHV837" s="137"/>
      <c r="QHW837" s="137"/>
      <c r="QHX837" s="137"/>
      <c r="QHY837" s="137"/>
      <c r="QHZ837" s="137"/>
      <c r="QIA837" s="137"/>
      <c r="QIB837" s="137"/>
      <c r="QIC837" s="137"/>
      <c r="QID837" s="137"/>
      <c r="QIE837" s="137"/>
      <c r="QIF837" s="137"/>
      <c r="QIG837" s="137"/>
      <c r="QIH837" s="137"/>
      <c r="QII837" s="137"/>
      <c r="QIJ837" s="137"/>
      <c r="QIK837" s="137"/>
      <c r="QIL837" s="137"/>
      <c r="QIM837" s="137"/>
      <c r="QIN837" s="137"/>
      <c r="QIO837" s="137"/>
      <c r="QIP837" s="137"/>
      <c r="QIQ837" s="137"/>
      <c r="QIR837" s="137"/>
      <c r="QIS837" s="137"/>
      <c r="QIT837" s="137"/>
      <c r="QIU837" s="137"/>
      <c r="QIV837" s="137"/>
      <c r="QIW837" s="137"/>
      <c r="QIX837" s="137"/>
      <c r="QIY837" s="137"/>
      <c r="QIZ837" s="137"/>
      <c r="QJA837" s="137"/>
      <c r="QJB837" s="137"/>
      <c r="QJC837" s="137"/>
      <c r="QJD837" s="137"/>
      <c r="QJE837" s="137"/>
      <c r="QJF837" s="137"/>
      <c r="QJG837" s="137"/>
      <c r="QJH837" s="137"/>
      <c r="QJI837" s="137"/>
      <c r="QJJ837" s="137"/>
      <c r="QJK837" s="137"/>
      <c r="QJL837" s="137"/>
      <c r="QJM837" s="137"/>
      <c r="QJN837" s="137"/>
      <c r="QJO837" s="137"/>
      <c r="QJP837" s="137"/>
      <c r="QJQ837" s="137"/>
      <c r="QJR837" s="137"/>
      <c r="QJS837" s="137"/>
      <c r="QJT837" s="137"/>
      <c r="QJU837" s="137"/>
      <c r="QJV837" s="137"/>
      <c r="QJW837" s="137"/>
      <c r="QJX837" s="137"/>
      <c r="QJY837" s="137"/>
      <c r="QJZ837" s="137"/>
      <c r="QKA837" s="137"/>
      <c r="QKB837" s="137"/>
      <c r="QKC837" s="137"/>
      <c r="QKD837" s="137"/>
      <c r="QKE837" s="137"/>
      <c r="QKF837" s="137"/>
      <c r="QKG837" s="137"/>
      <c r="QKH837" s="137"/>
      <c r="QKI837" s="137"/>
      <c r="QKJ837" s="137"/>
      <c r="QKK837" s="137"/>
      <c r="QKL837" s="137"/>
      <c r="QKM837" s="137"/>
      <c r="QKN837" s="137"/>
      <c r="QKO837" s="137"/>
      <c r="QKP837" s="137"/>
      <c r="QKQ837" s="137"/>
      <c r="QKR837" s="137"/>
      <c r="QKS837" s="137"/>
      <c r="QKT837" s="137"/>
      <c r="QKU837" s="137"/>
      <c r="QKV837" s="137"/>
      <c r="QKW837" s="137"/>
      <c r="QKX837" s="137"/>
      <c r="QKY837" s="137"/>
      <c r="QKZ837" s="137"/>
      <c r="QLA837" s="137"/>
      <c r="QLB837" s="137"/>
      <c r="QLC837" s="137"/>
      <c r="QLD837" s="137"/>
      <c r="QLE837" s="137"/>
      <c r="QLF837" s="137"/>
      <c r="QLG837" s="137"/>
      <c r="QLH837" s="137"/>
      <c r="QLI837" s="137"/>
      <c r="QLJ837" s="137"/>
      <c r="QLK837" s="137"/>
      <c r="QLL837" s="137"/>
      <c r="QLM837" s="137"/>
      <c r="QLN837" s="137"/>
      <c r="QLO837" s="137"/>
      <c r="QLP837" s="137"/>
      <c r="QLQ837" s="137"/>
      <c r="QLR837" s="137"/>
      <c r="QLS837" s="137"/>
      <c r="QLT837" s="137"/>
      <c r="QLU837" s="137"/>
      <c r="QLV837" s="137"/>
      <c r="QLW837" s="137"/>
      <c r="QLX837" s="137"/>
      <c r="QLY837" s="137"/>
      <c r="QLZ837" s="137"/>
      <c r="QMA837" s="137"/>
      <c r="QMB837" s="137"/>
      <c r="QMC837" s="137"/>
      <c r="QMD837" s="137"/>
      <c r="QME837" s="137"/>
      <c r="QMF837" s="137"/>
      <c r="QMG837" s="137"/>
      <c r="QMH837" s="137"/>
      <c r="QMI837" s="137"/>
      <c r="QMJ837" s="137"/>
      <c r="QMK837" s="137"/>
      <c r="QML837" s="137"/>
      <c r="QMM837" s="137"/>
      <c r="QMN837" s="137"/>
      <c r="QMO837" s="137"/>
      <c r="QMP837" s="137"/>
      <c r="QMQ837" s="137"/>
      <c r="QMR837" s="137"/>
      <c r="QMS837" s="137"/>
      <c r="QMT837" s="137"/>
      <c r="QMU837" s="137"/>
      <c r="QMV837" s="137"/>
      <c r="QMW837" s="137"/>
      <c r="QMX837" s="137"/>
      <c r="QMY837" s="137"/>
      <c r="QMZ837" s="137"/>
      <c r="QNA837" s="137"/>
      <c r="QNB837" s="137"/>
      <c r="QNC837" s="137"/>
      <c r="QND837" s="137"/>
      <c r="QNE837" s="137"/>
      <c r="QNF837" s="137"/>
      <c r="QNG837" s="137"/>
      <c r="QNH837" s="137"/>
      <c r="QNI837" s="137"/>
      <c r="QNJ837" s="137"/>
      <c r="QNK837" s="137"/>
      <c r="QNL837" s="137"/>
      <c r="QNM837" s="137"/>
      <c r="QNN837" s="137"/>
      <c r="QNO837" s="137"/>
      <c r="QNP837" s="137"/>
      <c r="QNQ837" s="137"/>
      <c r="QNR837" s="137"/>
      <c r="QNS837" s="137"/>
      <c r="QNT837" s="137"/>
      <c r="QNU837" s="137"/>
      <c r="QNV837" s="137"/>
      <c r="QNW837" s="137"/>
      <c r="QNX837" s="137"/>
      <c r="QNY837" s="137"/>
      <c r="QNZ837" s="137"/>
      <c r="QOA837" s="137"/>
      <c r="QOB837" s="137"/>
      <c r="QOC837" s="137"/>
      <c r="QOD837" s="137"/>
      <c r="QOE837" s="137"/>
      <c r="QOF837" s="137"/>
      <c r="QOG837" s="137"/>
      <c r="QOH837" s="137"/>
      <c r="QOI837" s="137"/>
      <c r="QOJ837" s="137"/>
      <c r="QOK837" s="137"/>
      <c r="QOL837" s="137"/>
      <c r="QOM837" s="137"/>
      <c r="QON837" s="137"/>
      <c r="QOO837" s="137"/>
      <c r="QOP837" s="137"/>
      <c r="QOQ837" s="137"/>
      <c r="QOR837" s="137"/>
      <c r="QOS837" s="137"/>
      <c r="QOT837" s="137"/>
      <c r="QOU837" s="137"/>
      <c r="QOV837" s="137"/>
      <c r="QOW837" s="137"/>
      <c r="QOX837" s="137"/>
      <c r="QOY837" s="137"/>
      <c r="QOZ837" s="137"/>
      <c r="QPA837" s="137"/>
      <c r="QPB837" s="137"/>
      <c r="QPC837" s="137"/>
      <c r="QPD837" s="137"/>
      <c r="QPE837" s="137"/>
      <c r="QPF837" s="137"/>
      <c r="QPG837" s="137"/>
      <c r="QPH837" s="137"/>
      <c r="QPI837" s="137"/>
      <c r="QPJ837" s="137"/>
      <c r="QPK837" s="137"/>
      <c r="QPL837" s="137"/>
      <c r="QPM837" s="137"/>
      <c r="QPN837" s="137"/>
      <c r="QPO837" s="137"/>
      <c r="QPP837" s="137"/>
      <c r="QPQ837" s="137"/>
      <c r="QPR837" s="137"/>
      <c r="QPS837" s="137"/>
      <c r="QPT837" s="137"/>
      <c r="QPU837" s="137"/>
      <c r="QPV837" s="137"/>
      <c r="QPW837" s="137"/>
      <c r="QPX837" s="137"/>
      <c r="QPY837" s="137"/>
      <c r="QPZ837" s="137"/>
      <c r="QQA837" s="137"/>
      <c r="QQB837" s="137"/>
      <c r="QQC837" s="137"/>
      <c r="QQD837" s="137"/>
      <c r="QQE837" s="137"/>
      <c r="QQF837" s="137"/>
      <c r="QQG837" s="137"/>
      <c r="QQH837" s="137"/>
      <c r="QQI837" s="137"/>
      <c r="QQJ837" s="137"/>
      <c r="QQK837" s="137"/>
      <c r="QQL837" s="137"/>
      <c r="QQM837" s="137"/>
      <c r="QQN837" s="137"/>
      <c r="QQO837" s="137"/>
      <c r="QQP837" s="137"/>
      <c r="QQQ837" s="137"/>
      <c r="QQR837" s="137"/>
      <c r="QQS837" s="137"/>
      <c r="QQT837" s="137"/>
      <c r="QQU837" s="137"/>
      <c r="QQV837" s="137"/>
      <c r="QQW837" s="137"/>
      <c r="QQX837" s="137"/>
      <c r="QQY837" s="137"/>
      <c r="QQZ837" s="137"/>
      <c r="QRA837" s="137"/>
      <c r="QRB837" s="137"/>
      <c r="QRC837" s="137"/>
      <c r="QRD837" s="137"/>
      <c r="QRE837" s="137"/>
      <c r="QRF837" s="137"/>
      <c r="QRG837" s="137"/>
      <c r="QRH837" s="137"/>
      <c r="QRI837" s="137"/>
      <c r="QRJ837" s="137"/>
      <c r="QRK837" s="137"/>
      <c r="QRL837" s="137"/>
      <c r="QRM837" s="137"/>
      <c r="QRN837" s="137"/>
      <c r="QRO837" s="137"/>
      <c r="QRP837" s="137"/>
      <c r="QRQ837" s="137"/>
      <c r="QRR837" s="137"/>
      <c r="QRS837" s="137"/>
      <c r="QRT837" s="137"/>
      <c r="QRU837" s="137"/>
      <c r="QRV837" s="137"/>
      <c r="QRW837" s="137"/>
      <c r="QRX837" s="137"/>
      <c r="QRY837" s="137"/>
      <c r="QRZ837" s="137"/>
      <c r="QSA837" s="137"/>
      <c r="QSB837" s="137"/>
      <c r="QSC837" s="137"/>
      <c r="QSD837" s="137"/>
      <c r="QSE837" s="137"/>
      <c r="QSF837" s="137"/>
      <c r="QSG837" s="137"/>
      <c r="QSH837" s="137"/>
      <c r="QSI837" s="137"/>
      <c r="QSJ837" s="137"/>
      <c r="QSK837" s="137"/>
      <c r="QSL837" s="137"/>
      <c r="QSM837" s="137"/>
      <c r="QSN837" s="137"/>
      <c r="QSO837" s="137"/>
      <c r="QSP837" s="137"/>
      <c r="QSQ837" s="137"/>
      <c r="QSR837" s="137"/>
      <c r="QSS837" s="137"/>
      <c r="QST837" s="137"/>
      <c r="QSU837" s="137"/>
      <c r="QSV837" s="137"/>
      <c r="QSW837" s="137"/>
      <c r="QSX837" s="137"/>
      <c r="QSY837" s="137"/>
      <c r="QSZ837" s="137"/>
      <c r="QTA837" s="137"/>
      <c r="QTB837" s="137"/>
      <c r="QTC837" s="137"/>
      <c r="QTD837" s="137"/>
      <c r="QTE837" s="137"/>
      <c r="QTF837" s="137"/>
      <c r="QTG837" s="137"/>
      <c r="QTH837" s="137"/>
      <c r="QTI837" s="137"/>
      <c r="QTJ837" s="137"/>
      <c r="QTK837" s="137"/>
      <c r="QTL837" s="137"/>
      <c r="QTM837" s="137"/>
      <c r="QTN837" s="137"/>
      <c r="QTO837" s="137"/>
      <c r="QTP837" s="137"/>
      <c r="QTQ837" s="137"/>
      <c r="QTR837" s="137"/>
      <c r="QTS837" s="137"/>
      <c r="QTT837" s="137"/>
      <c r="QTU837" s="137"/>
      <c r="QTV837" s="137"/>
      <c r="QTW837" s="137"/>
      <c r="QTX837" s="137"/>
      <c r="QTY837" s="137"/>
      <c r="QTZ837" s="137"/>
      <c r="QUA837" s="137"/>
      <c r="QUB837" s="137"/>
      <c r="QUC837" s="137"/>
      <c r="QUD837" s="137"/>
      <c r="QUE837" s="137"/>
      <c r="QUF837" s="137"/>
      <c r="QUG837" s="137"/>
      <c r="QUH837" s="137"/>
      <c r="QUI837" s="137"/>
      <c r="QUJ837" s="137"/>
      <c r="QUK837" s="137"/>
      <c r="QUL837" s="137"/>
      <c r="QUM837" s="137"/>
      <c r="QUN837" s="137"/>
      <c r="QUO837" s="137"/>
      <c r="QUP837" s="137"/>
      <c r="QUQ837" s="137"/>
      <c r="QUR837" s="137"/>
      <c r="QUS837" s="137"/>
      <c r="QUT837" s="137"/>
      <c r="QUU837" s="137"/>
      <c r="QUV837" s="137"/>
      <c r="QUW837" s="137"/>
      <c r="QUX837" s="137"/>
      <c r="QUY837" s="137"/>
      <c r="QUZ837" s="137"/>
      <c r="QVA837" s="137"/>
      <c r="QVB837" s="137"/>
      <c r="QVC837" s="137"/>
      <c r="QVD837" s="137"/>
      <c r="QVE837" s="137"/>
      <c r="QVF837" s="137"/>
      <c r="QVG837" s="137"/>
      <c r="QVH837" s="137"/>
      <c r="QVI837" s="137"/>
      <c r="QVJ837" s="137"/>
      <c r="QVK837" s="137"/>
      <c r="QVL837" s="137"/>
      <c r="QVM837" s="137"/>
      <c r="QVN837" s="137"/>
      <c r="QVO837" s="137"/>
      <c r="QVP837" s="137"/>
      <c r="QVQ837" s="137"/>
      <c r="QVR837" s="137"/>
      <c r="QVS837" s="137"/>
      <c r="QVT837" s="137"/>
      <c r="QVU837" s="137"/>
      <c r="QVV837" s="137"/>
      <c r="QVW837" s="137"/>
      <c r="QVX837" s="137"/>
      <c r="QVY837" s="137"/>
      <c r="QVZ837" s="137"/>
      <c r="QWA837" s="137"/>
      <c r="QWB837" s="137"/>
      <c r="QWC837" s="137"/>
      <c r="QWD837" s="137"/>
      <c r="QWE837" s="137"/>
      <c r="QWF837" s="137"/>
      <c r="QWG837" s="137"/>
      <c r="QWH837" s="137"/>
      <c r="QWI837" s="137"/>
      <c r="QWJ837" s="137"/>
      <c r="QWK837" s="137"/>
      <c r="QWL837" s="137"/>
      <c r="QWM837" s="137"/>
      <c r="QWN837" s="137"/>
      <c r="QWO837" s="137"/>
      <c r="QWP837" s="137"/>
      <c r="QWQ837" s="137"/>
      <c r="QWR837" s="137"/>
      <c r="QWS837" s="137"/>
      <c r="QWT837" s="137"/>
      <c r="QWU837" s="137"/>
      <c r="QWV837" s="137"/>
      <c r="QWW837" s="137"/>
      <c r="QWX837" s="137"/>
      <c r="QWY837" s="137"/>
      <c r="QWZ837" s="137"/>
      <c r="QXA837" s="137"/>
      <c r="QXB837" s="137"/>
      <c r="QXC837" s="137"/>
      <c r="QXD837" s="137"/>
      <c r="QXE837" s="137"/>
      <c r="QXF837" s="137"/>
      <c r="QXG837" s="137"/>
      <c r="QXH837" s="137"/>
      <c r="QXI837" s="137"/>
      <c r="QXJ837" s="137"/>
      <c r="QXK837" s="137"/>
      <c r="QXL837" s="137"/>
      <c r="QXM837" s="137"/>
      <c r="QXN837" s="137"/>
      <c r="QXO837" s="137"/>
      <c r="QXP837" s="137"/>
      <c r="QXQ837" s="137"/>
      <c r="QXR837" s="137"/>
      <c r="QXS837" s="137"/>
      <c r="QXT837" s="137"/>
      <c r="QXU837" s="137"/>
      <c r="QXV837" s="137"/>
      <c r="QXW837" s="137"/>
      <c r="QXX837" s="137"/>
      <c r="QXY837" s="137"/>
      <c r="QXZ837" s="137"/>
      <c r="QYA837" s="137"/>
      <c r="QYB837" s="137"/>
      <c r="QYC837" s="137"/>
      <c r="QYD837" s="137"/>
      <c r="QYE837" s="137"/>
      <c r="QYF837" s="137"/>
      <c r="QYG837" s="137"/>
      <c r="QYH837" s="137"/>
      <c r="QYI837" s="137"/>
      <c r="QYJ837" s="137"/>
      <c r="QYK837" s="137"/>
      <c r="QYL837" s="137"/>
      <c r="QYM837" s="137"/>
      <c r="QYN837" s="137"/>
      <c r="QYO837" s="137"/>
      <c r="QYP837" s="137"/>
      <c r="QYQ837" s="137"/>
      <c r="QYR837" s="137"/>
      <c r="QYS837" s="137"/>
      <c r="QYT837" s="137"/>
      <c r="QYU837" s="137"/>
      <c r="QYV837" s="137"/>
      <c r="QYW837" s="137"/>
      <c r="QYX837" s="137"/>
      <c r="QYY837" s="137"/>
      <c r="QYZ837" s="137"/>
      <c r="QZA837" s="137"/>
      <c r="QZB837" s="137"/>
      <c r="QZC837" s="137"/>
      <c r="QZD837" s="137"/>
      <c r="QZE837" s="137"/>
      <c r="QZF837" s="137"/>
      <c r="QZG837" s="137"/>
      <c r="QZH837" s="137"/>
      <c r="QZI837" s="137"/>
      <c r="QZJ837" s="137"/>
      <c r="QZK837" s="137"/>
      <c r="QZL837" s="137"/>
      <c r="QZM837" s="137"/>
      <c r="QZN837" s="137"/>
      <c r="QZO837" s="137"/>
      <c r="QZP837" s="137"/>
      <c r="QZQ837" s="137"/>
      <c r="QZR837" s="137"/>
      <c r="QZS837" s="137"/>
      <c r="QZT837" s="137"/>
      <c r="QZU837" s="137"/>
      <c r="QZV837" s="137"/>
      <c r="QZW837" s="137"/>
      <c r="QZX837" s="137"/>
      <c r="QZY837" s="137"/>
      <c r="QZZ837" s="137"/>
      <c r="RAA837" s="137"/>
      <c r="RAB837" s="137"/>
      <c r="RAC837" s="137"/>
      <c r="RAD837" s="137"/>
      <c r="RAE837" s="137"/>
      <c r="RAF837" s="137"/>
      <c r="RAG837" s="137"/>
      <c r="RAH837" s="137"/>
      <c r="RAI837" s="137"/>
      <c r="RAJ837" s="137"/>
      <c r="RAK837" s="137"/>
      <c r="RAL837" s="137"/>
      <c r="RAM837" s="137"/>
      <c r="RAN837" s="137"/>
      <c r="RAO837" s="137"/>
      <c r="RAP837" s="137"/>
      <c r="RAQ837" s="137"/>
      <c r="RAR837" s="137"/>
      <c r="RAS837" s="137"/>
      <c r="RAT837" s="137"/>
      <c r="RAU837" s="137"/>
      <c r="RAV837" s="137"/>
      <c r="RAW837" s="137"/>
      <c r="RAX837" s="137"/>
      <c r="RAY837" s="137"/>
      <c r="RAZ837" s="137"/>
      <c r="RBA837" s="137"/>
      <c r="RBB837" s="137"/>
      <c r="RBC837" s="137"/>
      <c r="RBD837" s="137"/>
      <c r="RBE837" s="137"/>
      <c r="RBF837" s="137"/>
      <c r="RBG837" s="137"/>
      <c r="RBH837" s="137"/>
      <c r="RBI837" s="137"/>
      <c r="RBJ837" s="137"/>
      <c r="RBK837" s="137"/>
      <c r="RBL837" s="137"/>
      <c r="RBM837" s="137"/>
      <c r="RBN837" s="137"/>
      <c r="RBO837" s="137"/>
      <c r="RBP837" s="137"/>
      <c r="RBQ837" s="137"/>
      <c r="RBR837" s="137"/>
      <c r="RBS837" s="137"/>
      <c r="RBT837" s="137"/>
      <c r="RBU837" s="137"/>
      <c r="RBV837" s="137"/>
      <c r="RBW837" s="137"/>
      <c r="RBX837" s="137"/>
      <c r="RBY837" s="137"/>
      <c r="RBZ837" s="137"/>
      <c r="RCA837" s="137"/>
      <c r="RCB837" s="137"/>
      <c r="RCC837" s="137"/>
      <c r="RCD837" s="137"/>
      <c r="RCE837" s="137"/>
      <c r="RCF837" s="137"/>
      <c r="RCG837" s="137"/>
      <c r="RCH837" s="137"/>
      <c r="RCI837" s="137"/>
      <c r="RCJ837" s="137"/>
      <c r="RCK837" s="137"/>
      <c r="RCL837" s="137"/>
      <c r="RCM837" s="137"/>
      <c r="RCN837" s="137"/>
      <c r="RCO837" s="137"/>
      <c r="RCP837" s="137"/>
      <c r="RCQ837" s="137"/>
      <c r="RCR837" s="137"/>
      <c r="RCS837" s="137"/>
      <c r="RCT837" s="137"/>
      <c r="RCU837" s="137"/>
      <c r="RCV837" s="137"/>
      <c r="RCW837" s="137"/>
      <c r="RCX837" s="137"/>
      <c r="RCY837" s="137"/>
      <c r="RCZ837" s="137"/>
      <c r="RDA837" s="137"/>
      <c r="RDB837" s="137"/>
      <c r="RDC837" s="137"/>
      <c r="RDD837" s="137"/>
      <c r="RDE837" s="137"/>
      <c r="RDF837" s="137"/>
      <c r="RDG837" s="137"/>
      <c r="RDH837" s="137"/>
      <c r="RDI837" s="137"/>
      <c r="RDJ837" s="137"/>
      <c r="RDK837" s="137"/>
      <c r="RDL837" s="137"/>
      <c r="RDM837" s="137"/>
      <c r="RDN837" s="137"/>
      <c r="RDO837" s="137"/>
      <c r="RDP837" s="137"/>
      <c r="RDQ837" s="137"/>
      <c r="RDR837" s="137"/>
      <c r="RDS837" s="137"/>
      <c r="RDT837" s="137"/>
      <c r="RDU837" s="137"/>
      <c r="RDV837" s="137"/>
      <c r="RDW837" s="137"/>
      <c r="RDX837" s="137"/>
      <c r="RDY837" s="137"/>
      <c r="RDZ837" s="137"/>
      <c r="REA837" s="137"/>
      <c r="REB837" s="137"/>
      <c r="REC837" s="137"/>
      <c r="RED837" s="137"/>
      <c r="REE837" s="137"/>
      <c r="REF837" s="137"/>
      <c r="REG837" s="137"/>
      <c r="REH837" s="137"/>
      <c r="REI837" s="137"/>
      <c r="REJ837" s="137"/>
      <c r="REK837" s="137"/>
      <c r="REL837" s="137"/>
      <c r="REM837" s="137"/>
      <c r="REN837" s="137"/>
      <c r="REO837" s="137"/>
      <c r="REP837" s="137"/>
      <c r="REQ837" s="137"/>
      <c r="RER837" s="137"/>
      <c r="RES837" s="137"/>
      <c r="RET837" s="137"/>
      <c r="REU837" s="137"/>
      <c r="REV837" s="137"/>
      <c r="REW837" s="137"/>
      <c r="REX837" s="137"/>
      <c r="REY837" s="137"/>
      <c r="REZ837" s="137"/>
      <c r="RFA837" s="137"/>
      <c r="RFB837" s="137"/>
      <c r="RFC837" s="137"/>
      <c r="RFD837" s="137"/>
      <c r="RFE837" s="137"/>
      <c r="RFF837" s="137"/>
      <c r="RFG837" s="137"/>
      <c r="RFH837" s="137"/>
      <c r="RFI837" s="137"/>
      <c r="RFJ837" s="137"/>
      <c r="RFK837" s="137"/>
      <c r="RFL837" s="137"/>
      <c r="RFM837" s="137"/>
      <c r="RFN837" s="137"/>
      <c r="RFO837" s="137"/>
      <c r="RFP837" s="137"/>
      <c r="RFQ837" s="137"/>
      <c r="RFR837" s="137"/>
      <c r="RFS837" s="137"/>
      <c r="RFT837" s="137"/>
      <c r="RFU837" s="137"/>
      <c r="RFV837" s="137"/>
      <c r="RFW837" s="137"/>
      <c r="RFX837" s="137"/>
      <c r="RFY837" s="137"/>
      <c r="RFZ837" s="137"/>
      <c r="RGA837" s="137"/>
      <c r="RGB837" s="137"/>
      <c r="RGC837" s="137"/>
      <c r="RGD837" s="137"/>
      <c r="RGE837" s="137"/>
      <c r="RGF837" s="137"/>
      <c r="RGG837" s="137"/>
      <c r="RGH837" s="137"/>
      <c r="RGI837" s="137"/>
      <c r="RGJ837" s="137"/>
      <c r="RGK837" s="137"/>
      <c r="RGL837" s="137"/>
      <c r="RGM837" s="137"/>
      <c r="RGN837" s="137"/>
      <c r="RGO837" s="137"/>
      <c r="RGP837" s="137"/>
      <c r="RGQ837" s="137"/>
      <c r="RGR837" s="137"/>
      <c r="RGS837" s="137"/>
      <c r="RGT837" s="137"/>
      <c r="RGU837" s="137"/>
      <c r="RGV837" s="137"/>
      <c r="RGW837" s="137"/>
      <c r="RGX837" s="137"/>
      <c r="RGY837" s="137"/>
      <c r="RGZ837" s="137"/>
      <c r="RHA837" s="137"/>
      <c r="RHB837" s="137"/>
      <c r="RHC837" s="137"/>
      <c r="RHD837" s="137"/>
      <c r="RHE837" s="137"/>
      <c r="RHF837" s="137"/>
      <c r="RHG837" s="137"/>
      <c r="RHH837" s="137"/>
      <c r="RHI837" s="137"/>
      <c r="RHJ837" s="137"/>
      <c r="RHK837" s="137"/>
      <c r="RHL837" s="137"/>
      <c r="RHM837" s="137"/>
      <c r="RHN837" s="137"/>
      <c r="RHO837" s="137"/>
      <c r="RHP837" s="137"/>
      <c r="RHQ837" s="137"/>
      <c r="RHR837" s="137"/>
      <c r="RHS837" s="137"/>
      <c r="RHT837" s="137"/>
      <c r="RHU837" s="137"/>
      <c r="RHV837" s="137"/>
      <c r="RHW837" s="137"/>
      <c r="RHX837" s="137"/>
      <c r="RHY837" s="137"/>
      <c r="RHZ837" s="137"/>
      <c r="RIA837" s="137"/>
      <c r="RIB837" s="137"/>
      <c r="RIC837" s="137"/>
      <c r="RID837" s="137"/>
      <c r="RIE837" s="137"/>
      <c r="RIF837" s="137"/>
      <c r="RIG837" s="137"/>
      <c r="RIH837" s="137"/>
      <c r="RII837" s="137"/>
      <c r="RIJ837" s="137"/>
      <c r="RIK837" s="137"/>
      <c r="RIL837" s="137"/>
      <c r="RIM837" s="137"/>
      <c r="RIN837" s="137"/>
      <c r="RIO837" s="137"/>
      <c r="RIP837" s="137"/>
      <c r="RIQ837" s="137"/>
      <c r="RIR837" s="137"/>
      <c r="RIS837" s="137"/>
      <c r="RIT837" s="137"/>
      <c r="RIU837" s="137"/>
      <c r="RIV837" s="137"/>
      <c r="RIW837" s="137"/>
      <c r="RIX837" s="137"/>
      <c r="RIY837" s="137"/>
      <c r="RIZ837" s="137"/>
      <c r="RJA837" s="137"/>
      <c r="RJB837" s="137"/>
      <c r="RJC837" s="137"/>
      <c r="RJD837" s="137"/>
      <c r="RJE837" s="137"/>
      <c r="RJF837" s="137"/>
      <c r="RJG837" s="137"/>
      <c r="RJH837" s="137"/>
      <c r="RJI837" s="137"/>
      <c r="RJJ837" s="137"/>
      <c r="RJK837" s="137"/>
      <c r="RJL837" s="137"/>
      <c r="RJM837" s="137"/>
      <c r="RJN837" s="137"/>
      <c r="RJO837" s="137"/>
      <c r="RJP837" s="137"/>
      <c r="RJQ837" s="137"/>
      <c r="RJR837" s="137"/>
      <c r="RJS837" s="137"/>
      <c r="RJT837" s="137"/>
      <c r="RJU837" s="137"/>
      <c r="RJV837" s="137"/>
      <c r="RJW837" s="137"/>
      <c r="RJX837" s="137"/>
      <c r="RJY837" s="137"/>
      <c r="RJZ837" s="137"/>
      <c r="RKA837" s="137"/>
      <c r="RKB837" s="137"/>
      <c r="RKC837" s="137"/>
      <c r="RKD837" s="137"/>
      <c r="RKE837" s="137"/>
      <c r="RKF837" s="137"/>
      <c r="RKG837" s="137"/>
      <c r="RKH837" s="137"/>
      <c r="RKI837" s="137"/>
      <c r="RKJ837" s="137"/>
      <c r="RKK837" s="137"/>
      <c r="RKL837" s="137"/>
      <c r="RKM837" s="137"/>
      <c r="RKN837" s="137"/>
      <c r="RKO837" s="137"/>
      <c r="RKP837" s="137"/>
      <c r="RKQ837" s="137"/>
      <c r="RKR837" s="137"/>
      <c r="RKS837" s="137"/>
      <c r="RKT837" s="137"/>
      <c r="RKU837" s="137"/>
      <c r="RKV837" s="137"/>
      <c r="RKW837" s="137"/>
      <c r="RKX837" s="137"/>
      <c r="RKY837" s="137"/>
      <c r="RKZ837" s="137"/>
      <c r="RLA837" s="137"/>
      <c r="RLB837" s="137"/>
      <c r="RLC837" s="137"/>
      <c r="RLD837" s="137"/>
      <c r="RLE837" s="137"/>
      <c r="RLF837" s="137"/>
      <c r="RLG837" s="137"/>
      <c r="RLH837" s="137"/>
      <c r="RLI837" s="137"/>
      <c r="RLJ837" s="137"/>
      <c r="RLK837" s="137"/>
      <c r="RLL837" s="137"/>
      <c r="RLM837" s="137"/>
      <c r="RLN837" s="137"/>
      <c r="RLO837" s="137"/>
      <c r="RLP837" s="137"/>
      <c r="RLQ837" s="137"/>
      <c r="RLR837" s="137"/>
      <c r="RLS837" s="137"/>
      <c r="RLT837" s="137"/>
      <c r="RLU837" s="137"/>
      <c r="RLV837" s="137"/>
      <c r="RLW837" s="137"/>
      <c r="RLX837" s="137"/>
      <c r="RLY837" s="137"/>
      <c r="RLZ837" s="137"/>
      <c r="RMA837" s="137"/>
      <c r="RMB837" s="137"/>
      <c r="RMC837" s="137"/>
      <c r="RMD837" s="137"/>
      <c r="RME837" s="137"/>
      <c r="RMF837" s="137"/>
      <c r="RMG837" s="137"/>
      <c r="RMH837" s="137"/>
      <c r="RMI837" s="137"/>
      <c r="RMJ837" s="137"/>
      <c r="RMK837" s="137"/>
      <c r="RML837" s="137"/>
      <c r="RMM837" s="137"/>
      <c r="RMN837" s="137"/>
      <c r="RMO837" s="137"/>
      <c r="RMP837" s="137"/>
      <c r="RMQ837" s="137"/>
      <c r="RMR837" s="137"/>
      <c r="RMS837" s="137"/>
      <c r="RMT837" s="137"/>
      <c r="RMU837" s="137"/>
      <c r="RMV837" s="137"/>
      <c r="RMW837" s="137"/>
      <c r="RMX837" s="137"/>
      <c r="RMY837" s="137"/>
      <c r="RMZ837" s="137"/>
      <c r="RNA837" s="137"/>
      <c r="RNB837" s="137"/>
      <c r="RNC837" s="137"/>
      <c r="RND837" s="137"/>
      <c r="RNE837" s="137"/>
      <c r="RNF837" s="137"/>
      <c r="RNG837" s="137"/>
      <c r="RNH837" s="137"/>
      <c r="RNI837" s="137"/>
      <c r="RNJ837" s="137"/>
      <c r="RNK837" s="137"/>
      <c r="RNL837" s="137"/>
      <c r="RNM837" s="137"/>
      <c r="RNN837" s="137"/>
      <c r="RNO837" s="137"/>
      <c r="RNP837" s="137"/>
      <c r="RNQ837" s="137"/>
      <c r="RNR837" s="137"/>
      <c r="RNS837" s="137"/>
      <c r="RNT837" s="137"/>
      <c r="RNU837" s="137"/>
      <c r="RNV837" s="137"/>
      <c r="RNW837" s="137"/>
      <c r="RNX837" s="137"/>
      <c r="RNY837" s="137"/>
      <c r="RNZ837" s="137"/>
      <c r="ROA837" s="137"/>
      <c r="ROB837" s="137"/>
      <c r="ROC837" s="137"/>
      <c r="ROD837" s="137"/>
      <c r="ROE837" s="137"/>
      <c r="ROF837" s="137"/>
      <c r="ROG837" s="137"/>
      <c r="ROH837" s="137"/>
      <c r="ROI837" s="137"/>
      <c r="ROJ837" s="137"/>
      <c r="ROK837" s="137"/>
      <c r="ROL837" s="137"/>
      <c r="ROM837" s="137"/>
      <c r="RON837" s="137"/>
      <c r="ROO837" s="137"/>
      <c r="ROP837" s="137"/>
      <c r="ROQ837" s="137"/>
      <c r="ROR837" s="137"/>
      <c r="ROS837" s="137"/>
      <c r="ROT837" s="137"/>
      <c r="ROU837" s="137"/>
      <c r="ROV837" s="137"/>
      <c r="ROW837" s="137"/>
      <c r="ROX837" s="137"/>
      <c r="ROY837" s="137"/>
      <c r="ROZ837" s="137"/>
      <c r="RPA837" s="137"/>
      <c r="RPB837" s="137"/>
      <c r="RPC837" s="137"/>
      <c r="RPD837" s="137"/>
      <c r="RPE837" s="137"/>
      <c r="RPF837" s="137"/>
      <c r="RPG837" s="137"/>
      <c r="RPH837" s="137"/>
      <c r="RPI837" s="137"/>
      <c r="RPJ837" s="137"/>
      <c r="RPK837" s="137"/>
      <c r="RPL837" s="137"/>
      <c r="RPM837" s="137"/>
      <c r="RPN837" s="137"/>
      <c r="RPO837" s="137"/>
      <c r="RPP837" s="137"/>
      <c r="RPQ837" s="137"/>
      <c r="RPR837" s="137"/>
      <c r="RPS837" s="137"/>
      <c r="RPT837" s="137"/>
      <c r="RPU837" s="137"/>
      <c r="RPV837" s="137"/>
      <c r="RPW837" s="137"/>
      <c r="RPX837" s="137"/>
      <c r="RPY837" s="137"/>
      <c r="RPZ837" s="137"/>
      <c r="RQA837" s="137"/>
      <c r="RQB837" s="137"/>
      <c r="RQC837" s="137"/>
      <c r="RQD837" s="137"/>
      <c r="RQE837" s="137"/>
      <c r="RQF837" s="137"/>
      <c r="RQG837" s="137"/>
      <c r="RQH837" s="137"/>
      <c r="RQI837" s="137"/>
      <c r="RQJ837" s="137"/>
      <c r="RQK837" s="137"/>
      <c r="RQL837" s="137"/>
      <c r="RQM837" s="137"/>
      <c r="RQN837" s="137"/>
      <c r="RQO837" s="137"/>
      <c r="RQP837" s="137"/>
      <c r="RQQ837" s="137"/>
      <c r="RQR837" s="137"/>
      <c r="RQS837" s="137"/>
      <c r="RQT837" s="137"/>
      <c r="RQU837" s="137"/>
      <c r="RQV837" s="137"/>
      <c r="RQW837" s="137"/>
      <c r="RQX837" s="137"/>
      <c r="RQY837" s="137"/>
      <c r="RQZ837" s="137"/>
      <c r="RRA837" s="137"/>
      <c r="RRB837" s="137"/>
      <c r="RRC837" s="137"/>
      <c r="RRD837" s="137"/>
      <c r="RRE837" s="137"/>
      <c r="RRF837" s="137"/>
      <c r="RRG837" s="137"/>
      <c r="RRH837" s="137"/>
      <c r="RRI837" s="137"/>
      <c r="RRJ837" s="137"/>
      <c r="RRK837" s="137"/>
      <c r="RRL837" s="137"/>
      <c r="RRM837" s="137"/>
      <c r="RRN837" s="137"/>
      <c r="RRO837" s="137"/>
      <c r="RRP837" s="137"/>
      <c r="RRQ837" s="137"/>
      <c r="RRR837" s="137"/>
      <c r="RRS837" s="137"/>
      <c r="RRT837" s="137"/>
      <c r="RRU837" s="137"/>
      <c r="RRV837" s="137"/>
      <c r="RRW837" s="137"/>
      <c r="RRX837" s="137"/>
      <c r="RRY837" s="137"/>
      <c r="RRZ837" s="137"/>
      <c r="RSA837" s="137"/>
      <c r="RSB837" s="137"/>
      <c r="RSC837" s="137"/>
      <c r="RSD837" s="137"/>
      <c r="RSE837" s="137"/>
      <c r="RSF837" s="137"/>
      <c r="RSG837" s="137"/>
      <c r="RSH837" s="137"/>
      <c r="RSI837" s="137"/>
      <c r="RSJ837" s="137"/>
      <c r="RSK837" s="137"/>
      <c r="RSL837" s="137"/>
      <c r="RSM837" s="137"/>
      <c r="RSN837" s="137"/>
      <c r="RSO837" s="137"/>
      <c r="RSP837" s="137"/>
      <c r="RSQ837" s="137"/>
      <c r="RSR837" s="137"/>
      <c r="RSS837" s="137"/>
      <c r="RST837" s="137"/>
      <c r="RSU837" s="137"/>
      <c r="RSV837" s="137"/>
      <c r="RSW837" s="137"/>
      <c r="RSX837" s="137"/>
      <c r="RSY837" s="137"/>
      <c r="RSZ837" s="137"/>
      <c r="RTA837" s="137"/>
      <c r="RTB837" s="137"/>
      <c r="RTC837" s="137"/>
      <c r="RTD837" s="137"/>
      <c r="RTE837" s="137"/>
      <c r="RTF837" s="137"/>
      <c r="RTG837" s="137"/>
      <c r="RTH837" s="137"/>
      <c r="RTI837" s="137"/>
      <c r="RTJ837" s="137"/>
      <c r="RTK837" s="137"/>
      <c r="RTL837" s="137"/>
      <c r="RTM837" s="137"/>
      <c r="RTN837" s="137"/>
      <c r="RTO837" s="137"/>
      <c r="RTP837" s="137"/>
      <c r="RTQ837" s="137"/>
      <c r="RTR837" s="137"/>
      <c r="RTS837" s="137"/>
      <c r="RTT837" s="137"/>
      <c r="RTU837" s="137"/>
      <c r="RTV837" s="137"/>
      <c r="RTW837" s="137"/>
      <c r="RTX837" s="137"/>
      <c r="RTY837" s="137"/>
      <c r="RTZ837" s="137"/>
      <c r="RUA837" s="137"/>
      <c r="RUB837" s="137"/>
      <c r="RUC837" s="137"/>
      <c r="RUD837" s="137"/>
      <c r="RUE837" s="137"/>
      <c r="RUF837" s="137"/>
      <c r="RUG837" s="137"/>
      <c r="RUH837" s="137"/>
      <c r="RUI837" s="137"/>
      <c r="RUJ837" s="137"/>
      <c r="RUK837" s="137"/>
      <c r="RUL837" s="137"/>
      <c r="RUM837" s="137"/>
      <c r="RUN837" s="137"/>
      <c r="RUO837" s="137"/>
      <c r="RUP837" s="137"/>
      <c r="RUQ837" s="137"/>
      <c r="RUR837" s="137"/>
      <c r="RUS837" s="137"/>
      <c r="RUT837" s="137"/>
      <c r="RUU837" s="137"/>
      <c r="RUV837" s="137"/>
      <c r="RUW837" s="137"/>
      <c r="RUX837" s="137"/>
      <c r="RUY837" s="137"/>
      <c r="RUZ837" s="137"/>
      <c r="RVA837" s="137"/>
      <c r="RVB837" s="137"/>
      <c r="RVC837" s="137"/>
      <c r="RVD837" s="137"/>
      <c r="RVE837" s="137"/>
      <c r="RVF837" s="137"/>
      <c r="RVG837" s="137"/>
      <c r="RVH837" s="137"/>
      <c r="RVI837" s="137"/>
      <c r="RVJ837" s="137"/>
      <c r="RVK837" s="137"/>
      <c r="RVL837" s="137"/>
      <c r="RVM837" s="137"/>
      <c r="RVN837" s="137"/>
      <c r="RVO837" s="137"/>
      <c r="RVP837" s="137"/>
      <c r="RVQ837" s="137"/>
      <c r="RVR837" s="137"/>
      <c r="RVS837" s="137"/>
      <c r="RVT837" s="137"/>
      <c r="RVU837" s="137"/>
      <c r="RVV837" s="137"/>
      <c r="RVW837" s="137"/>
      <c r="RVX837" s="137"/>
      <c r="RVY837" s="137"/>
      <c r="RVZ837" s="137"/>
      <c r="RWA837" s="137"/>
      <c r="RWB837" s="137"/>
      <c r="RWC837" s="137"/>
      <c r="RWD837" s="137"/>
      <c r="RWE837" s="137"/>
      <c r="RWF837" s="137"/>
      <c r="RWG837" s="137"/>
      <c r="RWH837" s="137"/>
      <c r="RWI837" s="137"/>
      <c r="RWJ837" s="137"/>
      <c r="RWK837" s="137"/>
      <c r="RWL837" s="137"/>
      <c r="RWM837" s="137"/>
      <c r="RWN837" s="137"/>
      <c r="RWO837" s="137"/>
      <c r="RWP837" s="137"/>
      <c r="RWQ837" s="137"/>
      <c r="RWR837" s="137"/>
      <c r="RWS837" s="137"/>
      <c r="RWT837" s="137"/>
      <c r="RWU837" s="137"/>
      <c r="RWV837" s="137"/>
      <c r="RWW837" s="137"/>
      <c r="RWX837" s="137"/>
      <c r="RWY837" s="137"/>
      <c r="RWZ837" s="137"/>
      <c r="RXA837" s="137"/>
      <c r="RXB837" s="137"/>
      <c r="RXC837" s="137"/>
      <c r="RXD837" s="137"/>
      <c r="RXE837" s="137"/>
      <c r="RXF837" s="137"/>
      <c r="RXG837" s="137"/>
      <c r="RXH837" s="137"/>
      <c r="RXI837" s="137"/>
      <c r="RXJ837" s="137"/>
      <c r="RXK837" s="137"/>
      <c r="RXL837" s="137"/>
      <c r="RXM837" s="137"/>
      <c r="RXN837" s="137"/>
      <c r="RXO837" s="137"/>
      <c r="RXP837" s="137"/>
      <c r="RXQ837" s="137"/>
      <c r="RXR837" s="137"/>
      <c r="RXS837" s="137"/>
      <c r="RXT837" s="137"/>
      <c r="RXU837" s="137"/>
      <c r="RXV837" s="137"/>
      <c r="RXW837" s="137"/>
      <c r="RXX837" s="137"/>
      <c r="RXY837" s="137"/>
      <c r="RXZ837" s="137"/>
      <c r="RYA837" s="137"/>
      <c r="RYB837" s="137"/>
      <c r="RYC837" s="137"/>
      <c r="RYD837" s="137"/>
      <c r="RYE837" s="137"/>
      <c r="RYF837" s="137"/>
      <c r="RYG837" s="137"/>
      <c r="RYH837" s="137"/>
      <c r="RYI837" s="137"/>
      <c r="RYJ837" s="137"/>
      <c r="RYK837" s="137"/>
      <c r="RYL837" s="137"/>
      <c r="RYM837" s="137"/>
      <c r="RYN837" s="137"/>
      <c r="RYO837" s="137"/>
      <c r="RYP837" s="137"/>
      <c r="RYQ837" s="137"/>
      <c r="RYR837" s="137"/>
      <c r="RYS837" s="137"/>
      <c r="RYT837" s="137"/>
      <c r="RYU837" s="137"/>
      <c r="RYV837" s="137"/>
      <c r="RYW837" s="137"/>
      <c r="RYX837" s="137"/>
      <c r="RYY837" s="137"/>
      <c r="RYZ837" s="137"/>
      <c r="RZA837" s="137"/>
      <c r="RZB837" s="137"/>
      <c r="RZC837" s="137"/>
      <c r="RZD837" s="137"/>
      <c r="RZE837" s="137"/>
      <c r="RZF837" s="137"/>
      <c r="RZG837" s="137"/>
      <c r="RZH837" s="137"/>
      <c r="RZI837" s="137"/>
      <c r="RZJ837" s="137"/>
      <c r="RZK837" s="137"/>
      <c r="RZL837" s="137"/>
      <c r="RZM837" s="137"/>
      <c r="RZN837" s="137"/>
      <c r="RZO837" s="137"/>
      <c r="RZP837" s="137"/>
      <c r="RZQ837" s="137"/>
      <c r="RZR837" s="137"/>
      <c r="RZS837" s="137"/>
      <c r="RZT837" s="137"/>
      <c r="RZU837" s="137"/>
      <c r="RZV837" s="137"/>
      <c r="RZW837" s="137"/>
      <c r="RZX837" s="137"/>
      <c r="RZY837" s="137"/>
      <c r="RZZ837" s="137"/>
      <c r="SAA837" s="137"/>
      <c r="SAB837" s="137"/>
      <c r="SAC837" s="137"/>
      <c r="SAD837" s="137"/>
      <c r="SAE837" s="137"/>
      <c r="SAF837" s="137"/>
      <c r="SAG837" s="137"/>
      <c r="SAH837" s="137"/>
      <c r="SAI837" s="137"/>
      <c r="SAJ837" s="137"/>
      <c r="SAK837" s="137"/>
      <c r="SAL837" s="137"/>
      <c r="SAM837" s="137"/>
      <c r="SAN837" s="137"/>
      <c r="SAO837" s="137"/>
      <c r="SAP837" s="137"/>
      <c r="SAQ837" s="137"/>
      <c r="SAR837" s="137"/>
      <c r="SAS837" s="137"/>
      <c r="SAT837" s="137"/>
      <c r="SAU837" s="137"/>
      <c r="SAV837" s="137"/>
      <c r="SAW837" s="137"/>
      <c r="SAX837" s="137"/>
      <c r="SAY837" s="137"/>
      <c r="SAZ837" s="137"/>
      <c r="SBA837" s="137"/>
      <c r="SBB837" s="137"/>
      <c r="SBC837" s="137"/>
      <c r="SBD837" s="137"/>
      <c r="SBE837" s="137"/>
      <c r="SBF837" s="137"/>
      <c r="SBG837" s="137"/>
      <c r="SBH837" s="137"/>
      <c r="SBI837" s="137"/>
      <c r="SBJ837" s="137"/>
      <c r="SBK837" s="137"/>
      <c r="SBL837" s="137"/>
      <c r="SBM837" s="137"/>
      <c r="SBN837" s="137"/>
      <c r="SBO837" s="137"/>
      <c r="SBP837" s="137"/>
      <c r="SBQ837" s="137"/>
      <c r="SBR837" s="137"/>
      <c r="SBS837" s="137"/>
      <c r="SBT837" s="137"/>
      <c r="SBU837" s="137"/>
      <c r="SBV837" s="137"/>
      <c r="SBW837" s="137"/>
      <c r="SBX837" s="137"/>
      <c r="SBY837" s="137"/>
      <c r="SBZ837" s="137"/>
      <c r="SCA837" s="137"/>
      <c r="SCB837" s="137"/>
      <c r="SCC837" s="137"/>
      <c r="SCD837" s="137"/>
      <c r="SCE837" s="137"/>
      <c r="SCF837" s="137"/>
      <c r="SCG837" s="137"/>
      <c r="SCH837" s="137"/>
      <c r="SCI837" s="137"/>
      <c r="SCJ837" s="137"/>
      <c r="SCK837" s="137"/>
      <c r="SCL837" s="137"/>
      <c r="SCM837" s="137"/>
      <c r="SCN837" s="137"/>
      <c r="SCO837" s="137"/>
      <c r="SCP837" s="137"/>
      <c r="SCQ837" s="137"/>
      <c r="SCR837" s="137"/>
      <c r="SCS837" s="137"/>
      <c r="SCT837" s="137"/>
      <c r="SCU837" s="137"/>
      <c r="SCV837" s="137"/>
      <c r="SCW837" s="137"/>
      <c r="SCX837" s="137"/>
      <c r="SCY837" s="137"/>
      <c r="SCZ837" s="137"/>
      <c r="SDA837" s="137"/>
      <c r="SDB837" s="137"/>
      <c r="SDC837" s="137"/>
      <c r="SDD837" s="137"/>
      <c r="SDE837" s="137"/>
      <c r="SDF837" s="137"/>
      <c r="SDG837" s="137"/>
      <c r="SDH837" s="137"/>
      <c r="SDI837" s="137"/>
      <c r="SDJ837" s="137"/>
      <c r="SDK837" s="137"/>
      <c r="SDL837" s="137"/>
      <c r="SDM837" s="137"/>
      <c r="SDN837" s="137"/>
      <c r="SDO837" s="137"/>
      <c r="SDP837" s="137"/>
      <c r="SDQ837" s="137"/>
      <c r="SDR837" s="137"/>
      <c r="SDS837" s="137"/>
      <c r="SDT837" s="137"/>
      <c r="SDU837" s="137"/>
      <c r="SDV837" s="137"/>
      <c r="SDW837" s="137"/>
      <c r="SDX837" s="137"/>
      <c r="SDY837" s="137"/>
      <c r="SDZ837" s="137"/>
      <c r="SEA837" s="137"/>
      <c r="SEB837" s="137"/>
      <c r="SEC837" s="137"/>
      <c r="SED837" s="137"/>
      <c r="SEE837" s="137"/>
      <c r="SEF837" s="137"/>
      <c r="SEG837" s="137"/>
      <c r="SEH837" s="137"/>
      <c r="SEI837" s="137"/>
      <c r="SEJ837" s="137"/>
      <c r="SEK837" s="137"/>
      <c r="SEL837" s="137"/>
      <c r="SEM837" s="137"/>
      <c r="SEN837" s="137"/>
      <c r="SEO837" s="137"/>
      <c r="SEP837" s="137"/>
      <c r="SEQ837" s="137"/>
      <c r="SER837" s="137"/>
      <c r="SES837" s="137"/>
      <c r="SET837" s="137"/>
      <c r="SEU837" s="137"/>
      <c r="SEV837" s="137"/>
      <c r="SEW837" s="137"/>
      <c r="SEX837" s="137"/>
      <c r="SEY837" s="137"/>
      <c r="SEZ837" s="137"/>
      <c r="SFA837" s="137"/>
      <c r="SFB837" s="137"/>
      <c r="SFC837" s="137"/>
      <c r="SFD837" s="137"/>
      <c r="SFE837" s="137"/>
      <c r="SFF837" s="137"/>
      <c r="SFG837" s="137"/>
      <c r="SFH837" s="137"/>
      <c r="SFI837" s="137"/>
      <c r="SFJ837" s="137"/>
      <c r="SFK837" s="137"/>
      <c r="SFL837" s="137"/>
      <c r="SFM837" s="137"/>
      <c r="SFN837" s="137"/>
      <c r="SFO837" s="137"/>
      <c r="SFP837" s="137"/>
      <c r="SFQ837" s="137"/>
      <c r="SFR837" s="137"/>
      <c r="SFS837" s="137"/>
      <c r="SFT837" s="137"/>
      <c r="SFU837" s="137"/>
      <c r="SFV837" s="137"/>
      <c r="SFW837" s="137"/>
      <c r="SFX837" s="137"/>
      <c r="SFY837" s="137"/>
      <c r="SFZ837" s="137"/>
      <c r="SGA837" s="137"/>
      <c r="SGB837" s="137"/>
      <c r="SGC837" s="137"/>
      <c r="SGD837" s="137"/>
      <c r="SGE837" s="137"/>
      <c r="SGF837" s="137"/>
      <c r="SGG837" s="137"/>
      <c r="SGH837" s="137"/>
      <c r="SGI837" s="137"/>
      <c r="SGJ837" s="137"/>
      <c r="SGK837" s="137"/>
      <c r="SGL837" s="137"/>
      <c r="SGM837" s="137"/>
      <c r="SGN837" s="137"/>
      <c r="SGO837" s="137"/>
      <c r="SGP837" s="137"/>
      <c r="SGQ837" s="137"/>
      <c r="SGR837" s="137"/>
      <c r="SGS837" s="137"/>
      <c r="SGT837" s="137"/>
      <c r="SGU837" s="137"/>
      <c r="SGV837" s="137"/>
      <c r="SGW837" s="137"/>
      <c r="SGX837" s="137"/>
      <c r="SGY837" s="137"/>
      <c r="SGZ837" s="137"/>
      <c r="SHA837" s="137"/>
      <c r="SHB837" s="137"/>
      <c r="SHC837" s="137"/>
      <c r="SHD837" s="137"/>
      <c r="SHE837" s="137"/>
      <c r="SHF837" s="137"/>
      <c r="SHG837" s="137"/>
      <c r="SHH837" s="137"/>
      <c r="SHI837" s="137"/>
      <c r="SHJ837" s="137"/>
      <c r="SHK837" s="137"/>
      <c r="SHL837" s="137"/>
      <c r="SHM837" s="137"/>
      <c r="SHN837" s="137"/>
      <c r="SHO837" s="137"/>
      <c r="SHP837" s="137"/>
      <c r="SHQ837" s="137"/>
      <c r="SHR837" s="137"/>
      <c r="SHS837" s="137"/>
      <c r="SHT837" s="137"/>
      <c r="SHU837" s="137"/>
      <c r="SHV837" s="137"/>
      <c r="SHW837" s="137"/>
      <c r="SHX837" s="137"/>
      <c r="SHY837" s="137"/>
      <c r="SHZ837" s="137"/>
      <c r="SIA837" s="137"/>
      <c r="SIB837" s="137"/>
      <c r="SIC837" s="137"/>
      <c r="SID837" s="137"/>
      <c r="SIE837" s="137"/>
      <c r="SIF837" s="137"/>
      <c r="SIG837" s="137"/>
      <c r="SIH837" s="137"/>
      <c r="SII837" s="137"/>
      <c r="SIJ837" s="137"/>
      <c r="SIK837" s="137"/>
      <c r="SIL837" s="137"/>
      <c r="SIM837" s="137"/>
      <c r="SIN837" s="137"/>
      <c r="SIO837" s="137"/>
      <c r="SIP837" s="137"/>
      <c r="SIQ837" s="137"/>
      <c r="SIR837" s="137"/>
      <c r="SIS837" s="137"/>
      <c r="SIT837" s="137"/>
      <c r="SIU837" s="137"/>
      <c r="SIV837" s="137"/>
      <c r="SIW837" s="137"/>
      <c r="SIX837" s="137"/>
      <c r="SIY837" s="137"/>
      <c r="SIZ837" s="137"/>
      <c r="SJA837" s="137"/>
      <c r="SJB837" s="137"/>
      <c r="SJC837" s="137"/>
      <c r="SJD837" s="137"/>
      <c r="SJE837" s="137"/>
      <c r="SJF837" s="137"/>
      <c r="SJG837" s="137"/>
      <c r="SJH837" s="137"/>
      <c r="SJI837" s="137"/>
      <c r="SJJ837" s="137"/>
      <c r="SJK837" s="137"/>
      <c r="SJL837" s="137"/>
      <c r="SJM837" s="137"/>
      <c r="SJN837" s="137"/>
      <c r="SJO837" s="137"/>
      <c r="SJP837" s="137"/>
      <c r="SJQ837" s="137"/>
      <c r="SJR837" s="137"/>
      <c r="SJS837" s="137"/>
      <c r="SJT837" s="137"/>
      <c r="SJU837" s="137"/>
      <c r="SJV837" s="137"/>
      <c r="SJW837" s="137"/>
      <c r="SJX837" s="137"/>
      <c r="SJY837" s="137"/>
      <c r="SJZ837" s="137"/>
      <c r="SKA837" s="137"/>
      <c r="SKB837" s="137"/>
      <c r="SKC837" s="137"/>
      <c r="SKD837" s="137"/>
      <c r="SKE837" s="137"/>
      <c r="SKF837" s="137"/>
      <c r="SKG837" s="137"/>
      <c r="SKH837" s="137"/>
      <c r="SKI837" s="137"/>
      <c r="SKJ837" s="137"/>
      <c r="SKK837" s="137"/>
      <c r="SKL837" s="137"/>
      <c r="SKM837" s="137"/>
      <c r="SKN837" s="137"/>
      <c r="SKO837" s="137"/>
      <c r="SKP837" s="137"/>
      <c r="SKQ837" s="137"/>
      <c r="SKR837" s="137"/>
      <c r="SKS837" s="137"/>
      <c r="SKT837" s="137"/>
      <c r="SKU837" s="137"/>
      <c r="SKV837" s="137"/>
      <c r="SKW837" s="137"/>
      <c r="SKX837" s="137"/>
      <c r="SKY837" s="137"/>
      <c r="SKZ837" s="137"/>
      <c r="SLA837" s="137"/>
      <c r="SLB837" s="137"/>
      <c r="SLC837" s="137"/>
      <c r="SLD837" s="137"/>
      <c r="SLE837" s="137"/>
      <c r="SLF837" s="137"/>
      <c r="SLG837" s="137"/>
      <c r="SLH837" s="137"/>
      <c r="SLI837" s="137"/>
      <c r="SLJ837" s="137"/>
      <c r="SLK837" s="137"/>
      <c r="SLL837" s="137"/>
      <c r="SLM837" s="137"/>
      <c r="SLN837" s="137"/>
      <c r="SLO837" s="137"/>
      <c r="SLP837" s="137"/>
      <c r="SLQ837" s="137"/>
      <c r="SLR837" s="137"/>
      <c r="SLS837" s="137"/>
      <c r="SLT837" s="137"/>
      <c r="SLU837" s="137"/>
      <c r="SLV837" s="137"/>
      <c r="SLW837" s="137"/>
      <c r="SLX837" s="137"/>
      <c r="SLY837" s="137"/>
      <c r="SLZ837" s="137"/>
      <c r="SMA837" s="137"/>
      <c r="SMB837" s="137"/>
      <c r="SMC837" s="137"/>
      <c r="SMD837" s="137"/>
      <c r="SME837" s="137"/>
      <c r="SMF837" s="137"/>
      <c r="SMG837" s="137"/>
      <c r="SMH837" s="137"/>
      <c r="SMI837" s="137"/>
      <c r="SMJ837" s="137"/>
      <c r="SMK837" s="137"/>
      <c r="SML837" s="137"/>
      <c r="SMM837" s="137"/>
      <c r="SMN837" s="137"/>
      <c r="SMO837" s="137"/>
      <c r="SMP837" s="137"/>
      <c r="SMQ837" s="137"/>
      <c r="SMR837" s="137"/>
      <c r="SMS837" s="137"/>
      <c r="SMT837" s="137"/>
      <c r="SMU837" s="137"/>
      <c r="SMV837" s="137"/>
      <c r="SMW837" s="137"/>
      <c r="SMX837" s="137"/>
      <c r="SMY837" s="137"/>
      <c r="SMZ837" s="137"/>
      <c r="SNA837" s="137"/>
      <c r="SNB837" s="137"/>
      <c r="SNC837" s="137"/>
      <c r="SND837" s="137"/>
      <c r="SNE837" s="137"/>
      <c r="SNF837" s="137"/>
      <c r="SNG837" s="137"/>
      <c r="SNH837" s="137"/>
      <c r="SNI837" s="137"/>
      <c r="SNJ837" s="137"/>
      <c r="SNK837" s="137"/>
      <c r="SNL837" s="137"/>
      <c r="SNM837" s="137"/>
      <c r="SNN837" s="137"/>
      <c r="SNO837" s="137"/>
      <c r="SNP837" s="137"/>
      <c r="SNQ837" s="137"/>
      <c r="SNR837" s="137"/>
      <c r="SNS837" s="137"/>
      <c r="SNT837" s="137"/>
      <c r="SNU837" s="137"/>
      <c r="SNV837" s="137"/>
      <c r="SNW837" s="137"/>
      <c r="SNX837" s="137"/>
      <c r="SNY837" s="137"/>
      <c r="SNZ837" s="137"/>
      <c r="SOA837" s="137"/>
      <c r="SOB837" s="137"/>
      <c r="SOC837" s="137"/>
      <c r="SOD837" s="137"/>
      <c r="SOE837" s="137"/>
      <c r="SOF837" s="137"/>
      <c r="SOG837" s="137"/>
      <c r="SOH837" s="137"/>
      <c r="SOI837" s="137"/>
      <c r="SOJ837" s="137"/>
      <c r="SOK837" s="137"/>
      <c r="SOL837" s="137"/>
      <c r="SOM837" s="137"/>
      <c r="SON837" s="137"/>
      <c r="SOO837" s="137"/>
      <c r="SOP837" s="137"/>
      <c r="SOQ837" s="137"/>
      <c r="SOR837" s="137"/>
      <c r="SOS837" s="137"/>
      <c r="SOT837" s="137"/>
      <c r="SOU837" s="137"/>
      <c r="SOV837" s="137"/>
      <c r="SOW837" s="137"/>
      <c r="SOX837" s="137"/>
      <c r="SOY837" s="137"/>
      <c r="SOZ837" s="137"/>
      <c r="SPA837" s="137"/>
      <c r="SPB837" s="137"/>
      <c r="SPC837" s="137"/>
      <c r="SPD837" s="137"/>
      <c r="SPE837" s="137"/>
      <c r="SPF837" s="137"/>
      <c r="SPG837" s="137"/>
      <c r="SPH837" s="137"/>
      <c r="SPI837" s="137"/>
      <c r="SPJ837" s="137"/>
      <c r="SPK837" s="137"/>
      <c r="SPL837" s="137"/>
      <c r="SPM837" s="137"/>
      <c r="SPN837" s="137"/>
      <c r="SPO837" s="137"/>
      <c r="SPP837" s="137"/>
      <c r="SPQ837" s="137"/>
      <c r="SPR837" s="137"/>
      <c r="SPS837" s="137"/>
      <c r="SPT837" s="137"/>
      <c r="SPU837" s="137"/>
      <c r="SPV837" s="137"/>
      <c r="SPW837" s="137"/>
      <c r="SPX837" s="137"/>
      <c r="SPY837" s="137"/>
      <c r="SPZ837" s="137"/>
      <c r="SQA837" s="137"/>
      <c r="SQB837" s="137"/>
      <c r="SQC837" s="137"/>
      <c r="SQD837" s="137"/>
      <c r="SQE837" s="137"/>
      <c r="SQF837" s="137"/>
      <c r="SQG837" s="137"/>
      <c r="SQH837" s="137"/>
      <c r="SQI837" s="137"/>
      <c r="SQJ837" s="137"/>
      <c r="SQK837" s="137"/>
      <c r="SQL837" s="137"/>
      <c r="SQM837" s="137"/>
      <c r="SQN837" s="137"/>
      <c r="SQO837" s="137"/>
      <c r="SQP837" s="137"/>
      <c r="SQQ837" s="137"/>
      <c r="SQR837" s="137"/>
      <c r="SQS837" s="137"/>
      <c r="SQT837" s="137"/>
      <c r="SQU837" s="137"/>
      <c r="SQV837" s="137"/>
      <c r="SQW837" s="137"/>
      <c r="SQX837" s="137"/>
      <c r="SQY837" s="137"/>
      <c r="SQZ837" s="137"/>
      <c r="SRA837" s="137"/>
      <c r="SRB837" s="137"/>
      <c r="SRC837" s="137"/>
      <c r="SRD837" s="137"/>
      <c r="SRE837" s="137"/>
      <c r="SRF837" s="137"/>
      <c r="SRG837" s="137"/>
      <c r="SRH837" s="137"/>
      <c r="SRI837" s="137"/>
      <c r="SRJ837" s="137"/>
      <c r="SRK837" s="137"/>
      <c r="SRL837" s="137"/>
      <c r="SRM837" s="137"/>
      <c r="SRN837" s="137"/>
      <c r="SRO837" s="137"/>
      <c r="SRP837" s="137"/>
      <c r="SRQ837" s="137"/>
      <c r="SRR837" s="137"/>
      <c r="SRS837" s="137"/>
      <c r="SRT837" s="137"/>
      <c r="SRU837" s="137"/>
      <c r="SRV837" s="137"/>
      <c r="SRW837" s="137"/>
      <c r="SRX837" s="137"/>
      <c r="SRY837" s="137"/>
      <c r="SRZ837" s="137"/>
      <c r="SSA837" s="137"/>
      <c r="SSB837" s="137"/>
      <c r="SSC837" s="137"/>
      <c r="SSD837" s="137"/>
      <c r="SSE837" s="137"/>
      <c r="SSF837" s="137"/>
      <c r="SSG837" s="137"/>
      <c r="SSH837" s="137"/>
      <c r="SSI837" s="137"/>
      <c r="SSJ837" s="137"/>
      <c r="SSK837" s="137"/>
      <c r="SSL837" s="137"/>
      <c r="SSM837" s="137"/>
      <c r="SSN837" s="137"/>
      <c r="SSO837" s="137"/>
      <c r="SSP837" s="137"/>
      <c r="SSQ837" s="137"/>
      <c r="SSR837" s="137"/>
      <c r="SSS837" s="137"/>
      <c r="SST837" s="137"/>
      <c r="SSU837" s="137"/>
      <c r="SSV837" s="137"/>
      <c r="SSW837" s="137"/>
      <c r="SSX837" s="137"/>
      <c r="SSY837" s="137"/>
      <c r="SSZ837" s="137"/>
      <c r="STA837" s="137"/>
      <c r="STB837" s="137"/>
      <c r="STC837" s="137"/>
      <c r="STD837" s="137"/>
      <c r="STE837" s="137"/>
      <c r="STF837" s="137"/>
      <c r="STG837" s="137"/>
      <c r="STH837" s="137"/>
      <c r="STI837" s="137"/>
      <c r="STJ837" s="137"/>
      <c r="STK837" s="137"/>
      <c r="STL837" s="137"/>
      <c r="STM837" s="137"/>
      <c r="STN837" s="137"/>
      <c r="STO837" s="137"/>
      <c r="STP837" s="137"/>
      <c r="STQ837" s="137"/>
      <c r="STR837" s="137"/>
      <c r="STS837" s="137"/>
      <c r="STT837" s="137"/>
      <c r="STU837" s="137"/>
      <c r="STV837" s="137"/>
      <c r="STW837" s="137"/>
      <c r="STX837" s="137"/>
      <c r="STY837" s="137"/>
      <c r="STZ837" s="137"/>
      <c r="SUA837" s="137"/>
      <c r="SUB837" s="137"/>
      <c r="SUC837" s="137"/>
      <c r="SUD837" s="137"/>
      <c r="SUE837" s="137"/>
      <c r="SUF837" s="137"/>
      <c r="SUG837" s="137"/>
      <c r="SUH837" s="137"/>
      <c r="SUI837" s="137"/>
      <c r="SUJ837" s="137"/>
      <c r="SUK837" s="137"/>
      <c r="SUL837" s="137"/>
      <c r="SUM837" s="137"/>
      <c r="SUN837" s="137"/>
      <c r="SUO837" s="137"/>
      <c r="SUP837" s="137"/>
      <c r="SUQ837" s="137"/>
      <c r="SUR837" s="137"/>
      <c r="SUS837" s="137"/>
      <c r="SUT837" s="137"/>
      <c r="SUU837" s="137"/>
      <c r="SUV837" s="137"/>
      <c r="SUW837" s="137"/>
      <c r="SUX837" s="137"/>
      <c r="SUY837" s="137"/>
      <c r="SUZ837" s="137"/>
      <c r="SVA837" s="137"/>
      <c r="SVB837" s="137"/>
      <c r="SVC837" s="137"/>
      <c r="SVD837" s="137"/>
      <c r="SVE837" s="137"/>
      <c r="SVF837" s="137"/>
      <c r="SVG837" s="137"/>
      <c r="SVH837" s="137"/>
      <c r="SVI837" s="137"/>
      <c r="SVJ837" s="137"/>
      <c r="SVK837" s="137"/>
      <c r="SVL837" s="137"/>
      <c r="SVM837" s="137"/>
      <c r="SVN837" s="137"/>
      <c r="SVO837" s="137"/>
      <c r="SVP837" s="137"/>
      <c r="SVQ837" s="137"/>
      <c r="SVR837" s="137"/>
      <c r="SVS837" s="137"/>
      <c r="SVT837" s="137"/>
      <c r="SVU837" s="137"/>
      <c r="SVV837" s="137"/>
      <c r="SVW837" s="137"/>
      <c r="SVX837" s="137"/>
      <c r="SVY837" s="137"/>
      <c r="SVZ837" s="137"/>
      <c r="SWA837" s="137"/>
      <c r="SWB837" s="137"/>
      <c r="SWC837" s="137"/>
      <c r="SWD837" s="137"/>
      <c r="SWE837" s="137"/>
      <c r="SWF837" s="137"/>
      <c r="SWG837" s="137"/>
      <c r="SWH837" s="137"/>
      <c r="SWI837" s="137"/>
      <c r="SWJ837" s="137"/>
      <c r="SWK837" s="137"/>
      <c r="SWL837" s="137"/>
      <c r="SWM837" s="137"/>
      <c r="SWN837" s="137"/>
      <c r="SWO837" s="137"/>
      <c r="SWP837" s="137"/>
      <c r="SWQ837" s="137"/>
      <c r="SWR837" s="137"/>
      <c r="SWS837" s="137"/>
      <c r="SWT837" s="137"/>
      <c r="SWU837" s="137"/>
      <c r="SWV837" s="137"/>
      <c r="SWW837" s="137"/>
      <c r="SWX837" s="137"/>
      <c r="SWY837" s="137"/>
      <c r="SWZ837" s="137"/>
      <c r="SXA837" s="137"/>
      <c r="SXB837" s="137"/>
      <c r="SXC837" s="137"/>
      <c r="SXD837" s="137"/>
      <c r="SXE837" s="137"/>
      <c r="SXF837" s="137"/>
      <c r="SXG837" s="137"/>
      <c r="SXH837" s="137"/>
      <c r="SXI837" s="137"/>
      <c r="SXJ837" s="137"/>
      <c r="SXK837" s="137"/>
      <c r="SXL837" s="137"/>
      <c r="SXM837" s="137"/>
      <c r="SXN837" s="137"/>
      <c r="SXO837" s="137"/>
      <c r="SXP837" s="137"/>
      <c r="SXQ837" s="137"/>
      <c r="SXR837" s="137"/>
      <c r="SXS837" s="137"/>
      <c r="SXT837" s="137"/>
      <c r="SXU837" s="137"/>
      <c r="SXV837" s="137"/>
      <c r="SXW837" s="137"/>
      <c r="SXX837" s="137"/>
      <c r="SXY837" s="137"/>
      <c r="SXZ837" s="137"/>
      <c r="SYA837" s="137"/>
      <c r="SYB837" s="137"/>
      <c r="SYC837" s="137"/>
      <c r="SYD837" s="137"/>
      <c r="SYE837" s="137"/>
      <c r="SYF837" s="137"/>
      <c r="SYG837" s="137"/>
      <c r="SYH837" s="137"/>
      <c r="SYI837" s="137"/>
      <c r="SYJ837" s="137"/>
      <c r="SYK837" s="137"/>
      <c r="SYL837" s="137"/>
      <c r="SYM837" s="137"/>
      <c r="SYN837" s="137"/>
      <c r="SYO837" s="137"/>
      <c r="SYP837" s="137"/>
      <c r="SYQ837" s="137"/>
      <c r="SYR837" s="137"/>
      <c r="SYS837" s="137"/>
      <c r="SYT837" s="137"/>
      <c r="SYU837" s="137"/>
      <c r="SYV837" s="137"/>
      <c r="SYW837" s="137"/>
      <c r="SYX837" s="137"/>
      <c r="SYY837" s="137"/>
      <c r="SYZ837" s="137"/>
      <c r="SZA837" s="137"/>
      <c r="SZB837" s="137"/>
      <c r="SZC837" s="137"/>
      <c r="SZD837" s="137"/>
      <c r="SZE837" s="137"/>
      <c r="SZF837" s="137"/>
      <c r="SZG837" s="137"/>
      <c r="SZH837" s="137"/>
      <c r="SZI837" s="137"/>
      <c r="SZJ837" s="137"/>
      <c r="SZK837" s="137"/>
      <c r="SZL837" s="137"/>
      <c r="SZM837" s="137"/>
      <c r="SZN837" s="137"/>
      <c r="SZO837" s="137"/>
      <c r="SZP837" s="137"/>
      <c r="SZQ837" s="137"/>
      <c r="SZR837" s="137"/>
      <c r="SZS837" s="137"/>
      <c r="SZT837" s="137"/>
      <c r="SZU837" s="137"/>
      <c r="SZV837" s="137"/>
      <c r="SZW837" s="137"/>
      <c r="SZX837" s="137"/>
      <c r="SZY837" s="137"/>
      <c r="SZZ837" s="137"/>
      <c r="TAA837" s="137"/>
      <c r="TAB837" s="137"/>
      <c r="TAC837" s="137"/>
      <c r="TAD837" s="137"/>
      <c r="TAE837" s="137"/>
      <c r="TAF837" s="137"/>
      <c r="TAG837" s="137"/>
      <c r="TAH837" s="137"/>
      <c r="TAI837" s="137"/>
      <c r="TAJ837" s="137"/>
      <c r="TAK837" s="137"/>
      <c r="TAL837" s="137"/>
      <c r="TAM837" s="137"/>
      <c r="TAN837" s="137"/>
      <c r="TAO837" s="137"/>
      <c r="TAP837" s="137"/>
      <c r="TAQ837" s="137"/>
      <c r="TAR837" s="137"/>
      <c r="TAS837" s="137"/>
      <c r="TAT837" s="137"/>
      <c r="TAU837" s="137"/>
      <c r="TAV837" s="137"/>
      <c r="TAW837" s="137"/>
      <c r="TAX837" s="137"/>
      <c r="TAY837" s="137"/>
      <c r="TAZ837" s="137"/>
      <c r="TBA837" s="137"/>
      <c r="TBB837" s="137"/>
      <c r="TBC837" s="137"/>
      <c r="TBD837" s="137"/>
      <c r="TBE837" s="137"/>
      <c r="TBF837" s="137"/>
      <c r="TBG837" s="137"/>
      <c r="TBH837" s="137"/>
      <c r="TBI837" s="137"/>
      <c r="TBJ837" s="137"/>
      <c r="TBK837" s="137"/>
      <c r="TBL837" s="137"/>
      <c r="TBM837" s="137"/>
      <c r="TBN837" s="137"/>
      <c r="TBO837" s="137"/>
      <c r="TBP837" s="137"/>
      <c r="TBQ837" s="137"/>
      <c r="TBR837" s="137"/>
      <c r="TBS837" s="137"/>
      <c r="TBT837" s="137"/>
      <c r="TBU837" s="137"/>
      <c r="TBV837" s="137"/>
      <c r="TBW837" s="137"/>
      <c r="TBX837" s="137"/>
      <c r="TBY837" s="137"/>
      <c r="TBZ837" s="137"/>
      <c r="TCA837" s="137"/>
      <c r="TCB837" s="137"/>
      <c r="TCC837" s="137"/>
      <c r="TCD837" s="137"/>
      <c r="TCE837" s="137"/>
      <c r="TCF837" s="137"/>
      <c r="TCG837" s="137"/>
      <c r="TCH837" s="137"/>
      <c r="TCI837" s="137"/>
      <c r="TCJ837" s="137"/>
      <c r="TCK837" s="137"/>
      <c r="TCL837" s="137"/>
      <c r="TCM837" s="137"/>
      <c r="TCN837" s="137"/>
      <c r="TCO837" s="137"/>
      <c r="TCP837" s="137"/>
      <c r="TCQ837" s="137"/>
      <c r="TCR837" s="137"/>
      <c r="TCS837" s="137"/>
      <c r="TCT837" s="137"/>
      <c r="TCU837" s="137"/>
      <c r="TCV837" s="137"/>
      <c r="TCW837" s="137"/>
      <c r="TCX837" s="137"/>
      <c r="TCY837" s="137"/>
      <c r="TCZ837" s="137"/>
      <c r="TDA837" s="137"/>
      <c r="TDB837" s="137"/>
      <c r="TDC837" s="137"/>
      <c r="TDD837" s="137"/>
      <c r="TDE837" s="137"/>
      <c r="TDF837" s="137"/>
      <c r="TDG837" s="137"/>
      <c r="TDH837" s="137"/>
      <c r="TDI837" s="137"/>
      <c r="TDJ837" s="137"/>
      <c r="TDK837" s="137"/>
      <c r="TDL837" s="137"/>
      <c r="TDM837" s="137"/>
      <c r="TDN837" s="137"/>
      <c r="TDO837" s="137"/>
      <c r="TDP837" s="137"/>
      <c r="TDQ837" s="137"/>
      <c r="TDR837" s="137"/>
      <c r="TDS837" s="137"/>
      <c r="TDT837" s="137"/>
      <c r="TDU837" s="137"/>
      <c r="TDV837" s="137"/>
      <c r="TDW837" s="137"/>
      <c r="TDX837" s="137"/>
      <c r="TDY837" s="137"/>
      <c r="TDZ837" s="137"/>
      <c r="TEA837" s="137"/>
      <c r="TEB837" s="137"/>
      <c r="TEC837" s="137"/>
      <c r="TED837" s="137"/>
      <c r="TEE837" s="137"/>
      <c r="TEF837" s="137"/>
      <c r="TEG837" s="137"/>
      <c r="TEH837" s="137"/>
      <c r="TEI837" s="137"/>
      <c r="TEJ837" s="137"/>
      <c r="TEK837" s="137"/>
      <c r="TEL837" s="137"/>
      <c r="TEM837" s="137"/>
      <c r="TEN837" s="137"/>
      <c r="TEO837" s="137"/>
      <c r="TEP837" s="137"/>
      <c r="TEQ837" s="137"/>
      <c r="TER837" s="137"/>
      <c r="TES837" s="137"/>
      <c r="TET837" s="137"/>
      <c r="TEU837" s="137"/>
      <c r="TEV837" s="137"/>
      <c r="TEW837" s="137"/>
      <c r="TEX837" s="137"/>
      <c r="TEY837" s="137"/>
      <c r="TEZ837" s="137"/>
      <c r="TFA837" s="137"/>
      <c r="TFB837" s="137"/>
      <c r="TFC837" s="137"/>
      <c r="TFD837" s="137"/>
      <c r="TFE837" s="137"/>
      <c r="TFF837" s="137"/>
      <c r="TFG837" s="137"/>
      <c r="TFH837" s="137"/>
      <c r="TFI837" s="137"/>
      <c r="TFJ837" s="137"/>
      <c r="TFK837" s="137"/>
      <c r="TFL837" s="137"/>
      <c r="TFM837" s="137"/>
      <c r="TFN837" s="137"/>
      <c r="TFO837" s="137"/>
      <c r="TFP837" s="137"/>
      <c r="TFQ837" s="137"/>
      <c r="TFR837" s="137"/>
      <c r="TFS837" s="137"/>
      <c r="TFT837" s="137"/>
      <c r="TFU837" s="137"/>
      <c r="TFV837" s="137"/>
      <c r="TFW837" s="137"/>
      <c r="TFX837" s="137"/>
      <c r="TFY837" s="137"/>
      <c r="TFZ837" s="137"/>
      <c r="TGA837" s="137"/>
      <c r="TGB837" s="137"/>
      <c r="TGC837" s="137"/>
      <c r="TGD837" s="137"/>
      <c r="TGE837" s="137"/>
      <c r="TGF837" s="137"/>
      <c r="TGG837" s="137"/>
      <c r="TGH837" s="137"/>
      <c r="TGI837" s="137"/>
      <c r="TGJ837" s="137"/>
      <c r="TGK837" s="137"/>
      <c r="TGL837" s="137"/>
      <c r="TGM837" s="137"/>
      <c r="TGN837" s="137"/>
      <c r="TGO837" s="137"/>
      <c r="TGP837" s="137"/>
      <c r="TGQ837" s="137"/>
      <c r="TGR837" s="137"/>
      <c r="TGS837" s="137"/>
      <c r="TGT837" s="137"/>
      <c r="TGU837" s="137"/>
      <c r="TGV837" s="137"/>
      <c r="TGW837" s="137"/>
      <c r="TGX837" s="137"/>
      <c r="TGY837" s="137"/>
      <c r="TGZ837" s="137"/>
      <c r="THA837" s="137"/>
      <c r="THB837" s="137"/>
      <c r="THC837" s="137"/>
      <c r="THD837" s="137"/>
      <c r="THE837" s="137"/>
      <c r="THF837" s="137"/>
      <c r="THG837" s="137"/>
      <c r="THH837" s="137"/>
      <c r="THI837" s="137"/>
      <c r="THJ837" s="137"/>
      <c r="THK837" s="137"/>
      <c r="THL837" s="137"/>
      <c r="THM837" s="137"/>
      <c r="THN837" s="137"/>
      <c r="THO837" s="137"/>
      <c r="THP837" s="137"/>
      <c r="THQ837" s="137"/>
      <c r="THR837" s="137"/>
      <c r="THS837" s="137"/>
      <c r="THT837" s="137"/>
      <c r="THU837" s="137"/>
      <c r="THV837" s="137"/>
      <c r="THW837" s="137"/>
      <c r="THX837" s="137"/>
      <c r="THY837" s="137"/>
      <c r="THZ837" s="137"/>
      <c r="TIA837" s="137"/>
      <c r="TIB837" s="137"/>
      <c r="TIC837" s="137"/>
      <c r="TID837" s="137"/>
      <c r="TIE837" s="137"/>
      <c r="TIF837" s="137"/>
      <c r="TIG837" s="137"/>
      <c r="TIH837" s="137"/>
      <c r="TII837" s="137"/>
      <c r="TIJ837" s="137"/>
      <c r="TIK837" s="137"/>
      <c r="TIL837" s="137"/>
      <c r="TIM837" s="137"/>
      <c r="TIN837" s="137"/>
      <c r="TIO837" s="137"/>
      <c r="TIP837" s="137"/>
      <c r="TIQ837" s="137"/>
      <c r="TIR837" s="137"/>
      <c r="TIS837" s="137"/>
      <c r="TIT837" s="137"/>
      <c r="TIU837" s="137"/>
      <c r="TIV837" s="137"/>
      <c r="TIW837" s="137"/>
      <c r="TIX837" s="137"/>
      <c r="TIY837" s="137"/>
      <c r="TIZ837" s="137"/>
      <c r="TJA837" s="137"/>
      <c r="TJB837" s="137"/>
      <c r="TJC837" s="137"/>
      <c r="TJD837" s="137"/>
      <c r="TJE837" s="137"/>
      <c r="TJF837" s="137"/>
      <c r="TJG837" s="137"/>
      <c r="TJH837" s="137"/>
      <c r="TJI837" s="137"/>
      <c r="TJJ837" s="137"/>
      <c r="TJK837" s="137"/>
      <c r="TJL837" s="137"/>
      <c r="TJM837" s="137"/>
      <c r="TJN837" s="137"/>
      <c r="TJO837" s="137"/>
      <c r="TJP837" s="137"/>
      <c r="TJQ837" s="137"/>
      <c r="TJR837" s="137"/>
      <c r="TJS837" s="137"/>
      <c r="TJT837" s="137"/>
      <c r="TJU837" s="137"/>
      <c r="TJV837" s="137"/>
      <c r="TJW837" s="137"/>
      <c r="TJX837" s="137"/>
      <c r="TJY837" s="137"/>
      <c r="TJZ837" s="137"/>
      <c r="TKA837" s="137"/>
      <c r="TKB837" s="137"/>
      <c r="TKC837" s="137"/>
      <c r="TKD837" s="137"/>
      <c r="TKE837" s="137"/>
      <c r="TKF837" s="137"/>
      <c r="TKG837" s="137"/>
      <c r="TKH837" s="137"/>
      <c r="TKI837" s="137"/>
      <c r="TKJ837" s="137"/>
      <c r="TKK837" s="137"/>
      <c r="TKL837" s="137"/>
      <c r="TKM837" s="137"/>
      <c r="TKN837" s="137"/>
      <c r="TKO837" s="137"/>
      <c r="TKP837" s="137"/>
      <c r="TKQ837" s="137"/>
      <c r="TKR837" s="137"/>
      <c r="TKS837" s="137"/>
      <c r="TKT837" s="137"/>
      <c r="TKU837" s="137"/>
      <c r="TKV837" s="137"/>
      <c r="TKW837" s="137"/>
      <c r="TKX837" s="137"/>
      <c r="TKY837" s="137"/>
      <c r="TKZ837" s="137"/>
      <c r="TLA837" s="137"/>
      <c r="TLB837" s="137"/>
      <c r="TLC837" s="137"/>
      <c r="TLD837" s="137"/>
      <c r="TLE837" s="137"/>
      <c r="TLF837" s="137"/>
      <c r="TLG837" s="137"/>
      <c r="TLH837" s="137"/>
      <c r="TLI837" s="137"/>
      <c r="TLJ837" s="137"/>
      <c r="TLK837" s="137"/>
      <c r="TLL837" s="137"/>
      <c r="TLM837" s="137"/>
      <c r="TLN837" s="137"/>
      <c r="TLO837" s="137"/>
      <c r="TLP837" s="137"/>
      <c r="TLQ837" s="137"/>
      <c r="TLR837" s="137"/>
      <c r="TLS837" s="137"/>
      <c r="TLT837" s="137"/>
      <c r="TLU837" s="137"/>
      <c r="TLV837" s="137"/>
      <c r="TLW837" s="137"/>
      <c r="TLX837" s="137"/>
      <c r="TLY837" s="137"/>
      <c r="TLZ837" s="137"/>
      <c r="TMA837" s="137"/>
      <c r="TMB837" s="137"/>
      <c r="TMC837" s="137"/>
      <c r="TMD837" s="137"/>
      <c r="TME837" s="137"/>
      <c r="TMF837" s="137"/>
      <c r="TMG837" s="137"/>
      <c r="TMH837" s="137"/>
      <c r="TMI837" s="137"/>
      <c r="TMJ837" s="137"/>
      <c r="TMK837" s="137"/>
      <c r="TML837" s="137"/>
      <c r="TMM837" s="137"/>
      <c r="TMN837" s="137"/>
      <c r="TMO837" s="137"/>
      <c r="TMP837" s="137"/>
      <c r="TMQ837" s="137"/>
      <c r="TMR837" s="137"/>
      <c r="TMS837" s="137"/>
      <c r="TMT837" s="137"/>
      <c r="TMU837" s="137"/>
      <c r="TMV837" s="137"/>
      <c r="TMW837" s="137"/>
      <c r="TMX837" s="137"/>
      <c r="TMY837" s="137"/>
      <c r="TMZ837" s="137"/>
      <c r="TNA837" s="137"/>
      <c r="TNB837" s="137"/>
      <c r="TNC837" s="137"/>
      <c r="TND837" s="137"/>
      <c r="TNE837" s="137"/>
      <c r="TNF837" s="137"/>
      <c r="TNG837" s="137"/>
      <c r="TNH837" s="137"/>
      <c r="TNI837" s="137"/>
      <c r="TNJ837" s="137"/>
      <c r="TNK837" s="137"/>
      <c r="TNL837" s="137"/>
      <c r="TNM837" s="137"/>
      <c r="TNN837" s="137"/>
      <c r="TNO837" s="137"/>
      <c r="TNP837" s="137"/>
      <c r="TNQ837" s="137"/>
      <c r="TNR837" s="137"/>
      <c r="TNS837" s="137"/>
      <c r="TNT837" s="137"/>
      <c r="TNU837" s="137"/>
      <c r="TNV837" s="137"/>
      <c r="TNW837" s="137"/>
      <c r="TNX837" s="137"/>
      <c r="TNY837" s="137"/>
      <c r="TNZ837" s="137"/>
      <c r="TOA837" s="137"/>
      <c r="TOB837" s="137"/>
      <c r="TOC837" s="137"/>
      <c r="TOD837" s="137"/>
      <c r="TOE837" s="137"/>
      <c r="TOF837" s="137"/>
      <c r="TOG837" s="137"/>
      <c r="TOH837" s="137"/>
      <c r="TOI837" s="137"/>
      <c r="TOJ837" s="137"/>
      <c r="TOK837" s="137"/>
      <c r="TOL837" s="137"/>
      <c r="TOM837" s="137"/>
      <c r="TON837" s="137"/>
      <c r="TOO837" s="137"/>
      <c r="TOP837" s="137"/>
      <c r="TOQ837" s="137"/>
      <c r="TOR837" s="137"/>
      <c r="TOS837" s="137"/>
      <c r="TOT837" s="137"/>
      <c r="TOU837" s="137"/>
      <c r="TOV837" s="137"/>
      <c r="TOW837" s="137"/>
      <c r="TOX837" s="137"/>
      <c r="TOY837" s="137"/>
      <c r="TOZ837" s="137"/>
      <c r="TPA837" s="137"/>
      <c r="TPB837" s="137"/>
      <c r="TPC837" s="137"/>
      <c r="TPD837" s="137"/>
      <c r="TPE837" s="137"/>
      <c r="TPF837" s="137"/>
      <c r="TPG837" s="137"/>
      <c r="TPH837" s="137"/>
      <c r="TPI837" s="137"/>
      <c r="TPJ837" s="137"/>
      <c r="TPK837" s="137"/>
      <c r="TPL837" s="137"/>
      <c r="TPM837" s="137"/>
      <c r="TPN837" s="137"/>
      <c r="TPO837" s="137"/>
      <c r="TPP837" s="137"/>
      <c r="TPQ837" s="137"/>
      <c r="TPR837" s="137"/>
      <c r="TPS837" s="137"/>
      <c r="TPT837" s="137"/>
      <c r="TPU837" s="137"/>
      <c r="TPV837" s="137"/>
      <c r="TPW837" s="137"/>
      <c r="TPX837" s="137"/>
      <c r="TPY837" s="137"/>
      <c r="TPZ837" s="137"/>
      <c r="TQA837" s="137"/>
      <c r="TQB837" s="137"/>
      <c r="TQC837" s="137"/>
      <c r="TQD837" s="137"/>
      <c r="TQE837" s="137"/>
      <c r="TQF837" s="137"/>
      <c r="TQG837" s="137"/>
      <c r="TQH837" s="137"/>
      <c r="TQI837" s="137"/>
      <c r="TQJ837" s="137"/>
      <c r="TQK837" s="137"/>
      <c r="TQL837" s="137"/>
      <c r="TQM837" s="137"/>
      <c r="TQN837" s="137"/>
      <c r="TQO837" s="137"/>
      <c r="TQP837" s="137"/>
      <c r="TQQ837" s="137"/>
      <c r="TQR837" s="137"/>
      <c r="TQS837" s="137"/>
      <c r="TQT837" s="137"/>
      <c r="TQU837" s="137"/>
      <c r="TQV837" s="137"/>
      <c r="TQW837" s="137"/>
      <c r="TQX837" s="137"/>
      <c r="TQY837" s="137"/>
      <c r="TQZ837" s="137"/>
      <c r="TRA837" s="137"/>
      <c r="TRB837" s="137"/>
      <c r="TRC837" s="137"/>
      <c r="TRD837" s="137"/>
      <c r="TRE837" s="137"/>
      <c r="TRF837" s="137"/>
      <c r="TRG837" s="137"/>
      <c r="TRH837" s="137"/>
      <c r="TRI837" s="137"/>
      <c r="TRJ837" s="137"/>
      <c r="TRK837" s="137"/>
      <c r="TRL837" s="137"/>
      <c r="TRM837" s="137"/>
      <c r="TRN837" s="137"/>
      <c r="TRO837" s="137"/>
      <c r="TRP837" s="137"/>
      <c r="TRQ837" s="137"/>
      <c r="TRR837" s="137"/>
      <c r="TRS837" s="137"/>
      <c r="TRT837" s="137"/>
      <c r="TRU837" s="137"/>
      <c r="TRV837" s="137"/>
      <c r="TRW837" s="137"/>
      <c r="TRX837" s="137"/>
      <c r="TRY837" s="137"/>
      <c r="TRZ837" s="137"/>
      <c r="TSA837" s="137"/>
      <c r="TSB837" s="137"/>
      <c r="TSC837" s="137"/>
      <c r="TSD837" s="137"/>
      <c r="TSE837" s="137"/>
      <c r="TSF837" s="137"/>
      <c r="TSG837" s="137"/>
      <c r="TSH837" s="137"/>
      <c r="TSI837" s="137"/>
      <c r="TSJ837" s="137"/>
      <c r="TSK837" s="137"/>
      <c r="TSL837" s="137"/>
      <c r="TSM837" s="137"/>
      <c r="TSN837" s="137"/>
      <c r="TSO837" s="137"/>
      <c r="TSP837" s="137"/>
      <c r="TSQ837" s="137"/>
      <c r="TSR837" s="137"/>
      <c r="TSS837" s="137"/>
      <c r="TST837" s="137"/>
      <c r="TSU837" s="137"/>
      <c r="TSV837" s="137"/>
      <c r="TSW837" s="137"/>
      <c r="TSX837" s="137"/>
      <c r="TSY837" s="137"/>
      <c r="TSZ837" s="137"/>
      <c r="TTA837" s="137"/>
      <c r="TTB837" s="137"/>
      <c r="TTC837" s="137"/>
      <c r="TTD837" s="137"/>
      <c r="TTE837" s="137"/>
      <c r="TTF837" s="137"/>
      <c r="TTG837" s="137"/>
      <c r="TTH837" s="137"/>
      <c r="TTI837" s="137"/>
      <c r="TTJ837" s="137"/>
      <c r="TTK837" s="137"/>
      <c r="TTL837" s="137"/>
      <c r="TTM837" s="137"/>
      <c r="TTN837" s="137"/>
      <c r="TTO837" s="137"/>
      <c r="TTP837" s="137"/>
      <c r="TTQ837" s="137"/>
      <c r="TTR837" s="137"/>
      <c r="TTS837" s="137"/>
      <c r="TTT837" s="137"/>
      <c r="TTU837" s="137"/>
      <c r="TTV837" s="137"/>
      <c r="TTW837" s="137"/>
      <c r="TTX837" s="137"/>
      <c r="TTY837" s="137"/>
      <c r="TTZ837" s="137"/>
      <c r="TUA837" s="137"/>
      <c r="TUB837" s="137"/>
      <c r="TUC837" s="137"/>
      <c r="TUD837" s="137"/>
      <c r="TUE837" s="137"/>
      <c r="TUF837" s="137"/>
      <c r="TUG837" s="137"/>
      <c r="TUH837" s="137"/>
      <c r="TUI837" s="137"/>
      <c r="TUJ837" s="137"/>
      <c r="TUK837" s="137"/>
      <c r="TUL837" s="137"/>
      <c r="TUM837" s="137"/>
      <c r="TUN837" s="137"/>
      <c r="TUO837" s="137"/>
      <c r="TUP837" s="137"/>
      <c r="TUQ837" s="137"/>
      <c r="TUR837" s="137"/>
      <c r="TUS837" s="137"/>
      <c r="TUT837" s="137"/>
      <c r="TUU837" s="137"/>
      <c r="TUV837" s="137"/>
      <c r="TUW837" s="137"/>
      <c r="TUX837" s="137"/>
      <c r="TUY837" s="137"/>
      <c r="TUZ837" s="137"/>
      <c r="TVA837" s="137"/>
      <c r="TVB837" s="137"/>
      <c r="TVC837" s="137"/>
      <c r="TVD837" s="137"/>
      <c r="TVE837" s="137"/>
      <c r="TVF837" s="137"/>
      <c r="TVG837" s="137"/>
      <c r="TVH837" s="137"/>
      <c r="TVI837" s="137"/>
      <c r="TVJ837" s="137"/>
      <c r="TVK837" s="137"/>
      <c r="TVL837" s="137"/>
      <c r="TVM837" s="137"/>
      <c r="TVN837" s="137"/>
      <c r="TVO837" s="137"/>
      <c r="TVP837" s="137"/>
      <c r="TVQ837" s="137"/>
      <c r="TVR837" s="137"/>
      <c r="TVS837" s="137"/>
      <c r="TVT837" s="137"/>
      <c r="TVU837" s="137"/>
      <c r="TVV837" s="137"/>
      <c r="TVW837" s="137"/>
      <c r="TVX837" s="137"/>
      <c r="TVY837" s="137"/>
      <c r="TVZ837" s="137"/>
      <c r="TWA837" s="137"/>
      <c r="TWB837" s="137"/>
      <c r="TWC837" s="137"/>
      <c r="TWD837" s="137"/>
      <c r="TWE837" s="137"/>
      <c r="TWF837" s="137"/>
      <c r="TWG837" s="137"/>
      <c r="TWH837" s="137"/>
      <c r="TWI837" s="137"/>
      <c r="TWJ837" s="137"/>
      <c r="TWK837" s="137"/>
      <c r="TWL837" s="137"/>
      <c r="TWM837" s="137"/>
      <c r="TWN837" s="137"/>
      <c r="TWO837" s="137"/>
      <c r="TWP837" s="137"/>
      <c r="TWQ837" s="137"/>
      <c r="TWR837" s="137"/>
      <c r="TWS837" s="137"/>
      <c r="TWT837" s="137"/>
      <c r="TWU837" s="137"/>
      <c r="TWV837" s="137"/>
      <c r="TWW837" s="137"/>
      <c r="TWX837" s="137"/>
      <c r="TWY837" s="137"/>
      <c r="TWZ837" s="137"/>
      <c r="TXA837" s="137"/>
      <c r="TXB837" s="137"/>
      <c r="TXC837" s="137"/>
      <c r="TXD837" s="137"/>
      <c r="TXE837" s="137"/>
      <c r="TXF837" s="137"/>
      <c r="TXG837" s="137"/>
      <c r="TXH837" s="137"/>
      <c r="TXI837" s="137"/>
      <c r="TXJ837" s="137"/>
      <c r="TXK837" s="137"/>
      <c r="TXL837" s="137"/>
      <c r="TXM837" s="137"/>
      <c r="TXN837" s="137"/>
      <c r="TXO837" s="137"/>
      <c r="TXP837" s="137"/>
      <c r="TXQ837" s="137"/>
      <c r="TXR837" s="137"/>
      <c r="TXS837" s="137"/>
      <c r="TXT837" s="137"/>
      <c r="TXU837" s="137"/>
      <c r="TXV837" s="137"/>
      <c r="TXW837" s="137"/>
      <c r="TXX837" s="137"/>
      <c r="TXY837" s="137"/>
      <c r="TXZ837" s="137"/>
      <c r="TYA837" s="137"/>
      <c r="TYB837" s="137"/>
      <c r="TYC837" s="137"/>
      <c r="TYD837" s="137"/>
      <c r="TYE837" s="137"/>
      <c r="TYF837" s="137"/>
      <c r="TYG837" s="137"/>
      <c r="TYH837" s="137"/>
      <c r="TYI837" s="137"/>
      <c r="TYJ837" s="137"/>
      <c r="TYK837" s="137"/>
      <c r="TYL837" s="137"/>
      <c r="TYM837" s="137"/>
      <c r="TYN837" s="137"/>
      <c r="TYO837" s="137"/>
      <c r="TYP837" s="137"/>
      <c r="TYQ837" s="137"/>
      <c r="TYR837" s="137"/>
      <c r="TYS837" s="137"/>
      <c r="TYT837" s="137"/>
      <c r="TYU837" s="137"/>
      <c r="TYV837" s="137"/>
      <c r="TYW837" s="137"/>
      <c r="TYX837" s="137"/>
      <c r="TYY837" s="137"/>
      <c r="TYZ837" s="137"/>
      <c r="TZA837" s="137"/>
      <c r="TZB837" s="137"/>
      <c r="TZC837" s="137"/>
      <c r="TZD837" s="137"/>
      <c r="TZE837" s="137"/>
      <c r="TZF837" s="137"/>
      <c r="TZG837" s="137"/>
      <c r="TZH837" s="137"/>
      <c r="TZI837" s="137"/>
      <c r="TZJ837" s="137"/>
      <c r="TZK837" s="137"/>
      <c r="TZL837" s="137"/>
      <c r="TZM837" s="137"/>
      <c r="TZN837" s="137"/>
      <c r="TZO837" s="137"/>
      <c r="TZP837" s="137"/>
      <c r="TZQ837" s="137"/>
      <c r="TZR837" s="137"/>
      <c r="TZS837" s="137"/>
      <c r="TZT837" s="137"/>
      <c r="TZU837" s="137"/>
      <c r="TZV837" s="137"/>
      <c r="TZW837" s="137"/>
      <c r="TZX837" s="137"/>
      <c r="TZY837" s="137"/>
      <c r="TZZ837" s="137"/>
      <c r="UAA837" s="137"/>
      <c r="UAB837" s="137"/>
      <c r="UAC837" s="137"/>
      <c r="UAD837" s="137"/>
      <c r="UAE837" s="137"/>
      <c r="UAF837" s="137"/>
      <c r="UAG837" s="137"/>
      <c r="UAH837" s="137"/>
      <c r="UAI837" s="137"/>
      <c r="UAJ837" s="137"/>
      <c r="UAK837" s="137"/>
      <c r="UAL837" s="137"/>
      <c r="UAM837" s="137"/>
      <c r="UAN837" s="137"/>
      <c r="UAO837" s="137"/>
      <c r="UAP837" s="137"/>
      <c r="UAQ837" s="137"/>
      <c r="UAR837" s="137"/>
      <c r="UAS837" s="137"/>
      <c r="UAT837" s="137"/>
      <c r="UAU837" s="137"/>
      <c r="UAV837" s="137"/>
      <c r="UAW837" s="137"/>
      <c r="UAX837" s="137"/>
      <c r="UAY837" s="137"/>
      <c r="UAZ837" s="137"/>
      <c r="UBA837" s="137"/>
      <c r="UBB837" s="137"/>
      <c r="UBC837" s="137"/>
      <c r="UBD837" s="137"/>
      <c r="UBE837" s="137"/>
      <c r="UBF837" s="137"/>
      <c r="UBG837" s="137"/>
      <c r="UBH837" s="137"/>
      <c r="UBI837" s="137"/>
      <c r="UBJ837" s="137"/>
      <c r="UBK837" s="137"/>
      <c r="UBL837" s="137"/>
      <c r="UBM837" s="137"/>
      <c r="UBN837" s="137"/>
      <c r="UBO837" s="137"/>
      <c r="UBP837" s="137"/>
      <c r="UBQ837" s="137"/>
      <c r="UBR837" s="137"/>
      <c r="UBS837" s="137"/>
      <c r="UBT837" s="137"/>
      <c r="UBU837" s="137"/>
      <c r="UBV837" s="137"/>
      <c r="UBW837" s="137"/>
      <c r="UBX837" s="137"/>
      <c r="UBY837" s="137"/>
      <c r="UBZ837" s="137"/>
      <c r="UCA837" s="137"/>
      <c r="UCB837" s="137"/>
      <c r="UCC837" s="137"/>
      <c r="UCD837" s="137"/>
      <c r="UCE837" s="137"/>
      <c r="UCF837" s="137"/>
      <c r="UCG837" s="137"/>
      <c r="UCH837" s="137"/>
      <c r="UCI837" s="137"/>
      <c r="UCJ837" s="137"/>
      <c r="UCK837" s="137"/>
      <c r="UCL837" s="137"/>
      <c r="UCM837" s="137"/>
      <c r="UCN837" s="137"/>
      <c r="UCO837" s="137"/>
      <c r="UCP837" s="137"/>
      <c r="UCQ837" s="137"/>
      <c r="UCR837" s="137"/>
      <c r="UCS837" s="137"/>
      <c r="UCT837" s="137"/>
      <c r="UCU837" s="137"/>
      <c r="UCV837" s="137"/>
      <c r="UCW837" s="137"/>
      <c r="UCX837" s="137"/>
      <c r="UCY837" s="137"/>
      <c r="UCZ837" s="137"/>
      <c r="UDA837" s="137"/>
      <c r="UDB837" s="137"/>
      <c r="UDC837" s="137"/>
      <c r="UDD837" s="137"/>
      <c r="UDE837" s="137"/>
      <c r="UDF837" s="137"/>
      <c r="UDG837" s="137"/>
      <c r="UDH837" s="137"/>
      <c r="UDI837" s="137"/>
      <c r="UDJ837" s="137"/>
      <c r="UDK837" s="137"/>
      <c r="UDL837" s="137"/>
      <c r="UDM837" s="137"/>
      <c r="UDN837" s="137"/>
      <c r="UDO837" s="137"/>
      <c r="UDP837" s="137"/>
      <c r="UDQ837" s="137"/>
      <c r="UDR837" s="137"/>
      <c r="UDS837" s="137"/>
      <c r="UDT837" s="137"/>
      <c r="UDU837" s="137"/>
      <c r="UDV837" s="137"/>
      <c r="UDW837" s="137"/>
      <c r="UDX837" s="137"/>
      <c r="UDY837" s="137"/>
      <c r="UDZ837" s="137"/>
      <c r="UEA837" s="137"/>
      <c r="UEB837" s="137"/>
      <c r="UEC837" s="137"/>
      <c r="UED837" s="137"/>
      <c r="UEE837" s="137"/>
      <c r="UEF837" s="137"/>
      <c r="UEG837" s="137"/>
      <c r="UEH837" s="137"/>
      <c r="UEI837" s="137"/>
      <c r="UEJ837" s="137"/>
      <c r="UEK837" s="137"/>
      <c r="UEL837" s="137"/>
      <c r="UEM837" s="137"/>
      <c r="UEN837" s="137"/>
      <c r="UEO837" s="137"/>
      <c r="UEP837" s="137"/>
      <c r="UEQ837" s="137"/>
      <c r="UER837" s="137"/>
      <c r="UES837" s="137"/>
      <c r="UET837" s="137"/>
      <c r="UEU837" s="137"/>
      <c r="UEV837" s="137"/>
      <c r="UEW837" s="137"/>
      <c r="UEX837" s="137"/>
      <c r="UEY837" s="137"/>
      <c r="UEZ837" s="137"/>
      <c r="UFA837" s="137"/>
      <c r="UFB837" s="137"/>
      <c r="UFC837" s="137"/>
      <c r="UFD837" s="137"/>
      <c r="UFE837" s="137"/>
      <c r="UFF837" s="137"/>
      <c r="UFG837" s="137"/>
      <c r="UFH837" s="137"/>
      <c r="UFI837" s="137"/>
      <c r="UFJ837" s="137"/>
      <c r="UFK837" s="137"/>
      <c r="UFL837" s="137"/>
      <c r="UFM837" s="137"/>
      <c r="UFN837" s="137"/>
      <c r="UFO837" s="137"/>
      <c r="UFP837" s="137"/>
      <c r="UFQ837" s="137"/>
      <c r="UFR837" s="137"/>
      <c r="UFS837" s="137"/>
      <c r="UFT837" s="137"/>
      <c r="UFU837" s="137"/>
      <c r="UFV837" s="137"/>
      <c r="UFW837" s="137"/>
      <c r="UFX837" s="137"/>
      <c r="UFY837" s="137"/>
      <c r="UFZ837" s="137"/>
      <c r="UGA837" s="137"/>
      <c r="UGB837" s="137"/>
      <c r="UGC837" s="137"/>
      <c r="UGD837" s="137"/>
      <c r="UGE837" s="137"/>
      <c r="UGF837" s="137"/>
      <c r="UGG837" s="137"/>
      <c r="UGH837" s="137"/>
      <c r="UGI837" s="137"/>
      <c r="UGJ837" s="137"/>
      <c r="UGK837" s="137"/>
      <c r="UGL837" s="137"/>
      <c r="UGM837" s="137"/>
      <c r="UGN837" s="137"/>
      <c r="UGO837" s="137"/>
      <c r="UGP837" s="137"/>
      <c r="UGQ837" s="137"/>
      <c r="UGR837" s="137"/>
      <c r="UGS837" s="137"/>
      <c r="UGT837" s="137"/>
      <c r="UGU837" s="137"/>
      <c r="UGV837" s="137"/>
      <c r="UGW837" s="137"/>
      <c r="UGX837" s="137"/>
      <c r="UGY837" s="137"/>
      <c r="UGZ837" s="137"/>
      <c r="UHA837" s="137"/>
      <c r="UHB837" s="137"/>
      <c r="UHC837" s="137"/>
      <c r="UHD837" s="137"/>
      <c r="UHE837" s="137"/>
      <c r="UHF837" s="137"/>
      <c r="UHG837" s="137"/>
      <c r="UHH837" s="137"/>
      <c r="UHI837" s="137"/>
      <c r="UHJ837" s="137"/>
      <c r="UHK837" s="137"/>
      <c r="UHL837" s="137"/>
      <c r="UHM837" s="137"/>
      <c r="UHN837" s="137"/>
      <c r="UHO837" s="137"/>
      <c r="UHP837" s="137"/>
      <c r="UHQ837" s="137"/>
      <c r="UHR837" s="137"/>
      <c r="UHS837" s="137"/>
      <c r="UHT837" s="137"/>
      <c r="UHU837" s="137"/>
      <c r="UHV837" s="137"/>
      <c r="UHW837" s="137"/>
      <c r="UHX837" s="137"/>
      <c r="UHY837" s="137"/>
      <c r="UHZ837" s="137"/>
      <c r="UIA837" s="137"/>
      <c r="UIB837" s="137"/>
      <c r="UIC837" s="137"/>
      <c r="UID837" s="137"/>
      <c r="UIE837" s="137"/>
      <c r="UIF837" s="137"/>
      <c r="UIG837" s="137"/>
      <c r="UIH837" s="137"/>
      <c r="UII837" s="137"/>
      <c r="UIJ837" s="137"/>
      <c r="UIK837" s="137"/>
      <c r="UIL837" s="137"/>
      <c r="UIM837" s="137"/>
      <c r="UIN837" s="137"/>
      <c r="UIO837" s="137"/>
      <c r="UIP837" s="137"/>
      <c r="UIQ837" s="137"/>
      <c r="UIR837" s="137"/>
      <c r="UIS837" s="137"/>
      <c r="UIT837" s="137"/>
      <c r="UIU837" s="137"/>
      <c r="UIV837" s="137"/>
      <c r="UIW837" s="137"/>
      <c r="UIX837" s="137"/>
      <c r="UIY837" s="137"/>
      <c r="UIZ837" s="137"/>
      <c r="UJA837" s="137"/>
      <c r="UJB837" s="137"/>
      <c r="UJC837" s="137"/>
      <c r="UJD837" s="137"/>
      <c r="UJE837" s="137"/>
      <c r="UJF837" s="137"/>
      <c r="UJG837" s="137"/>
      <c r="UJH837" s="137"/>
      <c r="UJI837" s="137"/>
      <c r="UJJ837" s="137"/>
      <c r="UJK837" s="137"/>
      <c r="UJL837" s="137"/>
      <c r="UJM837" s="137"/>
      <c r="UJN837" s="137"/>
      <c r="UJO837" s="137"/>
      <c r="UJP837" s="137"/>
      <c r="UJQ837" s="137"/>
      <c r="UJR837" s="137"/>
      <c r="UJS837" s="137"/>
      <c r="UJT837" s="137"/>
      <c r="UJU837" s="137"/>
      <c r="UJV837" s="137"/>
      <c r="UJW837" s="137"/>
      <c r="UJX837" s="137"/>
      <c r="UJY837" s="137"/>
      <c r="UJZ837" s="137"/>
      <c r="UKA837" s="137"/>
      <c r="UKB837" s="137"/>
      <c r="UKC837" s="137"/>
      <c r="UKD837" s="137"/>
      <c r="UKE837" s="137"/>
      <c r="UKF837" s="137"/>
      <c r="UKG837" s="137"/>
      <c r="UKH837" s="137"/>
      <c r="UKI837" s="137"/>
      <c r="UKJ837" s="137"/>
      <c r="UKK837" s="137"/>
      <c r="UKL837" s="137"/>
      <c r="UKM837" s="137"/>
      <c r="UKN837" s="137"/>
      <c r="UKO837" s="137"/>
      <c r="UKP837" s="137"/>
      <c r="UKQ837" s="137"/>
      <c r="UKR837" s="137"/>
      <c r="UKS837" s="137"/>
      <c r="UKT837" s="137"/>
      <c r="UKU837" s="137"/>
      <c r="UKV837" s="137"/>
      <c r="UKW837" s="137"/>
      <c r="UKX837" s="137"/>
      <c r="UKY837" s="137"/>
      <c r="UKZ837" s="137"/>
      <c r="ULA837" s="137"/>
      <c r="ULB837" s="137"/>
      <c r="ULC837" s="137"/>
      <c r="ULD837" s="137"/>
      <c r="ULE837" s="137"/>
      <c r="ULF837" s="137"/>
      <c r="ULG837" s="137"/>
      <c r="ULH837" s="137"/>
      <c r="ULI837" s="137"/>
      <c r="ULJ837" s="137"/>
      <c r="ULK837" s="137"/>
      <c r="ULL837" s="137"/>
      <c r="ULM837" s="137"/>
      <c r="ULN837" s="137"/>
      <c r="ULO837" s="137"/>
      <c r="ULP837" s="137"/>
      <c r="ULQ837" s="137"/>
      <c r="ULR837" s="137"/>
      <c r="ULS837" s="137"/>
      <c r="ULT837" s="137"/>
      <c r="ULU837" s="137"/>
      <c r="ULV837" s="137"/>
      <c r="ULW837" s="137"/>
      <c r="ULX837" s="137"/>
      <c r="ULY837" s="137"/>
      <c r="ULZ837" s="137"/>
      <c r="UMA837" s="137"/>
      <c r="UMB837" s="137"/>
      <c r="UMC837" s="137"/>
      <c r="UMD837" s="137"/>
      <c r="UME837" s="137"/>
      <c r="UMF837" s="137"/>
      <c r="UMG837" s="137"/>
      <c r="UMH837" s="137"/>
      <c r="UMI837" s="137"/>
      <c r="UMJ837" s="137"/>
      <c r="UMK837" s="137"/>
      <c r="UML837" s="137"/>
      <c r="UMM837" s="137"/>
      <c r="UMN837" s="137"/>
      <c r="UMO837" s="137"/>
      <c r="UMP837" s="137"/>
      <c r="UMQ837" s="137"/>
      <c r="UMR837" s="137"/>
      <c r="UMS837" s="137"/>
      <c r="UMT837" s="137"/>
      <c r="UMU837" s="137"/>
      <c r="UMV837" s="137"/>
      <c r="UMW837" s="137"/>
      <c r="UMX837" s="137"/>
      <c r="UMY837" s="137"/>
      <c r="UMZ837" s="137"/>
      <c r="UNA837" s="137"/>
      <c r="UNB837" s="137"/>
      <c r="UNC837" s="137"/>
      <c r="UND837" s="137"/>
      <c r="UNE837" s="137"/>
      <c r="UNF837" s="137"/>
      <c r="UNG837" s="137"/>
      <c r="UNH837" s="137"/>
      <c r="UNI837" s="137"/>
      <c r="UNJ837" s="137"/>
      <c r="UNK837" s="137"/>
      <c r="UNL837" s="137"/>
      <c r="UNM837" s="137"/>
      <c r="UNN837" s="137"/>
      <c r="UNO837" s="137"/>
      <c r="UNP837" s="137"/>
      <c r="UNQ837" s="137"/>
      <c r="UNR837" s="137"/>
      <c r="UNS837" s="137"/>
      <c r="UNT837" s="137"/>
      <c r="UNU837" s="137"/>
      <c r="UNV837" s="137"/>
      <c r="UNW837" s="137"/>
      <c r="UNX837" s="137"/>
      <c r="UNY837" s="137"/>
      <c r="UNZ837" s="137"/>
      <c r="UOA837" s="137"/>
      <c r="UOB837" s="137"/>
      <c r="UOC837" s="137"/>
      <c r="UOD837" s="137"/>
      <c r="UOE837" s="137"/>
      <c r="UOF837" s="137"/>
      <c r="UOG837" s="137"/>
      <c r="UOH837" s="137"/>
      <c r="UOI837" s="137"/>
      <c r="UOJ837" s="137"/>
      <c r="UOK837" s="137"/>
      <c r="UOL837" s="137"/>
      <c r="UOM837" s="137"/>
      <c r="UON837" s="137"/>
      <c r="UOO837" s="137"/>
      <c r="UOP837" s="137"/>
      <c r="UOQ837" s="137"/>
      <c r="UOR837" s="137"/>
      <c r="UOS837" s="137"/>
      <c r="UOT837" s="137"/>
      <c r="UOU837" s="137"/>
      <c r="UOV837" s="137"/>
      <c r="UOW837" s="137"/>
      <c r="UOX837" s="137"/>
      <c r="UOY837" s="137"/>
      <c r="UOZ837" s="137"/>
      <c r="UPA837" s="137"/>
      <c r="UPB837" s="137"/>
      <c r="UPC837" s="137"/>
      <c r="UPD837" s="137"/>
      <c r="UPE837" s="137"/>
      <c r="UPF837" s="137"/>
      <c r="UPG837" s="137"/>
      <c r="UPH837" s="137"/>
      <c r="UPI837" s="137"/>
      <c r="UPJ837" s="137"/>
      <c r="UPK837" s="137"/>
      <c r="UPL837" s="137"/>
      <c r="UPM837" s="137"/>
      <c r="UPN837" s="137"/>
      <c r="UPO837" s="137"/>
      <c r="UPP837" s="137"/>
      <c r="UPQ837" s="137"/>
      <c r="UPR837" s="137"/>
      <c r="UPS837" s="137"/>
      <c r="UPT837" s="137"/>
      <c r="UPU837" s="137"/>
      <c r="UPV837" s="137"/>
      <c r="UPW837" s="137"/>
      <c r="UPX837" s="137"/>
      <c r="UPY837" s="137"/>
      <c r="UPZ837" s="137"/>
      <c r="UQA837" s="137"/>
      <c r="UQB837" s="137"/>
      <c r="UQC837" s="137"/>
      <c r="UQD837" s="137"/>
      <c r="UQE837" s="137"/>
      <c r="UQF837" s="137"/>
      <c r="UQG837" s="137"/>
      <c r="UQH837" s="137"/>
      <c r="UQI837" s="137"/>
      <c r="UQJ837" s="137"/>
      <c r="UQK837" s="137"/>
      <c r="UQL837" s="137"/>
      <c r="UQM837" s="137"/>
      <c r="UQN837" s="137"/>
      <c r="UQO837" s="137"/>
      <c r="UQP837" s="137"/>
      <c r="UQQ837" s="137"/>
      <c r="UQR837" s="137"/>
      <c r="UQS837" s="137"/>
      <c r="UQT837" s="137"/>
      <c r="UQU837" s="137"/>
      <c r="UQV837" s="137"/>
      <c r="UQW837" s="137"/>
      <c r="UQX837" s="137"/>
      <c r="UQY837" s="137"/>
      <c r="UQZ837" s="137"/>
      <c r="URA837" s="137"/>
      <c r="URB837" s="137"/>
      <c r="URC837" s="137"/>
      <c r="URD837" s="137"/>
      <c r="URE837" s="137"/>
      <c r="URF837" s="137"/>
      <c r="URG837" s="137"/>
      <c r="URH837" s="137"/>
      <c r="URI837" s="137"/>
      <c r="URJ837" s="137"/>
      <c r="URK837" s="137"/>
      <c r="URL837" s="137"/>
      <c r="URM837" s="137"/>
      <c r="URN837" s="137"/>
      <c r="URO837" s="137"/>
      <c r="URP837" s="137"/>
      <c r="URQ837" s="137"/>
      <c r="URR837" s="137"/>
      <c r="URS837" s="137"/>
      <c r="URT837" s="137"/>
      <c r="URU837" s="137"/>
      <c r="URV837" s="137"/>
      <c r="URW837" s="137"/>
      <c r="URX837" s="137"/>
      <c r="URY837" s="137"/>
      <c r="URZ837" s="137"/>
      <c r="USA837" s="137"/>
      <c r="USB837" s="137"/>
      <c r="USC837" s="137"/>
      <c r="USD837" s="137"/>
      <c r="USE837" s="137"/>
      <c r="USF837" s="137"/>
      <c r="USG837" s="137"/>
      <c r="USH837" s="137"/>
      <c r="USI837" s="137"/>
      <c r="USJ837" s="137"/>
      <c r="USK837" s="137"/>
      <c r="USL837" s="137"/>
      <c r="USM837" s="137"/>
      <c r="USN837" s="137"/>
      <c r="USO837" s="137"/>
      <c r="USP837" s="137"/>
      <c r="USQ837" s="137"/>
      <c r="USR837" s="137"/>
      <c r="USS837" s="137"/>
      <c r="UST837" s="137"/>
      <c r="USU837" s="137"/>
      <c r="USV837" s="137"/>
      <c r="USW837" s="137"/>
      <c r="USX837" s="137"/>
      <c r="USY837" s="137"/>
      <c r="USZ837" s="137"/>
      <c r="UTA837" s="137"/>
      <c r="UTB837" s="137"/>
      <c r="UTC837" s="137"/>
      <c r="UTD837" s="137"/>
      <c r="UTE837" s="137"/>
      <c r="UTF837" s="137"/>
      <c r="UTG837" s="137"/>
      <c r="UTH837" s="137"/>
      <c r="UTI837" s="137"/>
      <c r="UTJ837" s="137"/>
      <c r="UTK837" s="137"/>
      <c r="UTL837" s="137"/>
      <c r="UTM837" s="137"/>
      <c r="UTN837" s="137"/>
      <c r="UTO837" s="137"/>
      <c r="UTP837" s="137"/>
      <c r="UTQ837" s="137"/>
      <c r="UTR837" s="137"/>
      <c r="UTS837" s="137"/>
      <c r="UTT837" s="137"/>
      <c r="UTU837" s="137"/>
      <c r="UTV837" s="137"/>
      <c r="UTW837" s="137"/>
      <c r="UTX837" s="137"/>
      <c r="UTY837" s="137"/>
      <c r="UTZ837" s="137"/>
      <c r="UUA837" s="137"/>
      <c r="UUB837" s="137"/>
      <c r="UUC837" s="137"/>
      <c r="UUD837" s="137"/>
      <c r="UUE837" s="137"/>
      <c r="UUF837" s="137"/>
      <c r="UUG837" s="137"/>
      <c r="UUH837" s="137"/>
      <c r="UUI837" s="137"/>
      <c r="UUJ837" s="137"/>
      <c r="UUK837" s="137"/>
      <c r="UUL837" s="137"/>
      <c r="UUM837" s="137"/>
      <c r="UUN837" s="137"/>
      <c r="UUO837" s="137"/>
      <c r="UUP837" s="137"/>
      <c r="UUQ837" s="137"/>
      <c r="UUR837" s="137"/>
      <c r="UUS837" s="137"/>
      <c r="UUT837" s="137"/>
      <c r="UUU837" s="137"/>
      <c r="UUV837" s="137"/>
      <c r="UUW837" s="137"/>
      <c r="UUX837" s="137"/>
      <c r="UUY837" s="137"/>
      <c r="UUZ837" s="137"/>
      <c r="UVA837" s="137"/>
      <c r="UVB837" s="137"/>
      <c r="UVC837" s="137"/>
      <c r="UVD837" s="137"/>
      <c r="UVE837" s="137"/>
      <c r="UVF837" s="137"/>
      <c r="UVG837" s="137"/>
      <c r="UVH837" s="137"/>
      <c r="UVI837" s="137"/>
      <c r="UVJ837" s="137"/>
      <c r="UVK837" s="137"/>
      <c r="UVL837" s="137"/>
      <c r="UVM837" s="137"/>
      <c r="UVN837" s="137"/>
      <c r="UVO837" s="137"/>
      <c r="UVP837" s="137"/>
      <c r="UVQ837" s="137"/>
      <c r="UVR837" s="137"/>
      <c r="UVS837" s="137"/>
      <c r="UVT837" s="137"/>
      <c r="UVU837" s="137"/>
      <c r="UVV837" s="137"/>
      <c r="UVW837" s="137"/>
      <c r="UVX837" s="137"/>
      <c r="UVY837" s="137"/>
      <c r="UVZ837" s="137"/>
      <c r="UWA837" s="137"/>
      <c r="UWB837" s="137"/>
      <c r="UWC837" s="137"/>
      <c r="UWD837" s="137"/>
      <c r="UWE837" s="137"/>
      <c r="UWF837" s="137"/>
      <c r="UWG837" s="137"/>
      <c r="UWH837" s="137"/>
      <c r="UWI837" s="137"/>
      <c r="UWJ837" s="137"/>
      <c r="UWK837" s="137"/>
      <c r="UWL837" s="137"/>
      <c r="UWM837" s="137"/>
      <c r="UWN837" s="137"/>
      <c r="UWO837" s="137"/>
      <c r="UWP837" s="137"/>
      <c r="UWQ837" s="137"/>
      <c r="UWR837" s="137"/>
      <c r="UWS837" s="137"/>
      <c r="UWT837" s="137"/>
      <c r="UWU837" s="137"/>
      <c r="UWV837" s="137"/>
      <c r="UWW837" s="137"/>
      <c r="UWX837" s="137"/>
      <c r="UWY837" s="137"/>
      <c r="UWZ837" s="137"/>
      <c r="UXA837" s="137"/>
      <c r="UXB837" s="137"/>
      <c r="UXC837" s="137"/>
      <c r="UXD837" s="137"/>
      <c r="UXE837" s="137"/>
      <c r="UXF837" s="137"/>
      <c r="UXG837" s="137"/>
      <c r="UXH837" s="137"/>
      <c r="UXI837" s="137"/>
      <c r="UXJ837" s="137"/>
      <c r="UXK837" s="137"/>
      <c r="UXL837" s="137"/>
      <c r="UXM837" s="137"/>
      <c r="UXN837" s="137"/>
      <c r="UXO837" s="137"/>
      <c r="UXP837" s="137"/>
      <c r="UXQ837" s="137"/>
      <c r="UXR837" s="137"/>
      <c r="UXS837" s="137"/>
      <c r="UXT837" s="137"/>
      <c r="UXU837" s="137"/>
      <c r="UXV837" s="137"/>
      <c r="UXW837" s="137"/>
      <c r="UXX837" s="137"/>
      <c r="UXY837" s="137"/>
      <c r="UXZ837" s="137"/>
      <c r="UYA837" s="137"/>
      <c r="UYB837" s="137"/>
      <c r="UYC837" s="137"/>
      <c r="UYD837" s="137"/>
      <c r="UYE837" s="137"/>
      <c r="UYF837" s="137"/>
      <c r="UYG837" s="137"/>
      <c r="UYH837" s="137"/>
      <c r="UYI837" s="137"/>
      <c r="UYJ837" s="137"/>
      <c r="UYK837" s="137"/>
      <c r="UYL837" s="137"/>
      <c r="UYM837" s="137"/>
      <c r="UYN837" s="137"/>
      <c r="UYO837" s="137"/>
      <c r="UYP837" s="137"/>
      <c r="UYQ837" s="137"/>
      <c r="UYR837" s="137"/>
      <c r="UYS837" s="137"/>
      <c r="UYT837" s="137"/>
      <c r="UYU837" s="137"/>
      <c r="UYV837" s="137"/>
      <c r="UYW837" s="137"/>
      <c r="UYX837" s="137"/>
      <c r="UYY837" s="137"/>
      <c r="UYZ837" s="137"/>
      <c r="UZA837" s="137"/>
      <c r="UZB837" s="137"/>
      <c r="UZC837" s="137"/>
      <c r="UZD837" s="137"/>
      <c r="UZE837" s="137"/>
      <c r="UZF837" s="137"/>
      <c r="UZG837" s="137"/>
      <c r="UZH837" s="137"/>
      <c r="UZI837" s="137"/>
      <c r="UZJ837" s="137"/>
      <c r="UZK837" s="137"/>
      <c r="UZL837" s="137"/>
      <c r="UZM837" s="137"/>
      <c r="UZN837" s="137"/>
      <c r="UZO837" s="137"/>
      <c r="UZP837" s="137"/>
      <c r="UZQ837" s="137"/>
      <c r="UZR837" s="137"/>
      <c r="UZS837" s="137"/>
      <c r="UZT837" s="137"/>
      <c r="UZU837" s="137"/>
      <c r="UZV837" s="137"/>
      <c r="UZW837" s="137"/>
      <c r="UZX837" s="137"/>
      <c r="UZY837" s="137"/>
      <c r="UZZ837" s="137"/>
      <c r="VAA837" s="137"/>
      <c r="VAB837" s="137"/>
      <c r="VAC837" s="137"/>
      <c r="VAD837" s="137"/>
      <c r="VAE837" s="137"/>
      <c r="VAF837" s="137"/>
      <c r="VAG837" s="137"/>
      <c r="VAH837" s="137"/>
      <c r="VAI837" s="137"/>
      <c r="VAJ837" s="137"/>
      <c r="VAK837" s="137"/>
      <c r="VAL837" s="137"/>
      <c r="VAM837" s="137"/>
      <c r="VAN837" s="137"/>
      <c r="VAO837" s="137"/>
      <c r="VAP837" s="137"/>
      <c r="VAQ837" s="137"/>
      <c r="VAR837" s="137"/>
      <c r="VAS837" s="137"/>
      <c r="VAT837" s="137"/>
      <c r="VAU837" s="137"/>
      <c r="VAV837" s="137"/>
      <c r="VAW837" s="137"/>
      <c r="VAX837" s="137"/>
      <c r="VAY837" s="137"/>
      <c r="VAZ837" s="137"/>
      <c r="VBA837" s="137"/>
      <c r="VBB837" s="137"/>
      <c r="VBC837" s="137"/>
      <c r="VBD837" s="137"/>
      <c r="VBE837" s="137"/>
      <c r="VBF837" s="137"/>
      <c r="VBG837" s="137"/>
      <c r="VBH837" s="137"/>
      <c r="VBI837" s="137"/>
      <c r="VBJ837" s="137"/>
      <c r="VBK837" s="137"/>
      <c r="VBL837" s="137"/>
      <c r="VBM837" s="137"/>
      <c r="VBN837" s="137"/>
      <c r="VBO837" s="137"/>
      <c r="VBP837" s="137"/>
      <c r="VBQ837" s="137"/>
      <c r="VBR837" s="137"/>
      <c r="VBS837" s="137"/>
      <c r="VBT837" s="137"/>
      <c r="VBU837" s="137"/>
      <c r="VBV837" s="137"/>
      <c r="VBW837" s="137"/>
      <c r="VBX837" s="137"/>
      <c r="VBY837" s="137"/>
      <c r="VBZ837" s="137"/>
      <c r="VCA837" s="137"/>
      <c r="VCB837" s="137"/>
      <c r="VCC837" s="137"/>
      <c r="VCD837" s="137"/>
      <c r="VCE837" s="137"/>
      <c r="VCF837" s="137"/>
      <c r="VCG837" s="137"/>
      <c r="VCH837" s="137"/>
      <c r="VCI837" s="137"/>
      <c r="VCJ837" s="137"/>
      <c r="VCK837" s="137"/>
      <c r="VCL837" s="137"/>
      <c r="VCM837" s="137"/>
      <c r="VCN837" s="137"/>
      <c r="VCO837" s="137"/>
      <c r="VCP837" s="137"/>
      <c r="VCQ837" s="137"/>
      <c r="VCR837" s="137"/>
      <c r="VCS837" s="137"/>
      <c r="VCT837" s="137"/>
      <c r="VCU837" s="137"/>
      <c r="VCV837" s="137"/>
      <c r="VCW837" s="137"/>
      <c r="VCX837" s="137"/>
      <c r="VCY837" s="137"/>
      <c r="VCZ837" s="137"/>
      <c r="VDA837" s="137"/>
      <c r="VDB837" s="137"/>
      <c r="VDC837" s="137"/>
      <c r="VDD837" s="137"/>
      <c r="VDE837" s="137"/>
      <c r="VDF837" s="137"/>
      <c r="VDG837" s="137"/>
      <c r="VDH837" s="137"/>
      <c r="VDI837" s="137"/>
      <c r="VDJ837" s="137"/>
      <c r="VDK837" s="137"/>
      <c r="VDL837" s="137"/>
      <c r="VDM837" s="137"/>
      <c r="VDN837" s="137"/>
      <c r="VDO837" s="137"/>
      <c r="VDP837" s="137"/>
      <c r="VDQ837" s="137"/>
      <c r="VDR837" s="137"/>
      <c r="VDS837" s="137"/>
      <c r="VDT837" s="137"/>
      <c r="VDU837" s="137"/>
      <c r="VDV837" s="137"/>
      <c r="VDW837" s="137"/>
      <c r="VDX837" s="137"/>
      <c r="VDY837" s="137"/>
      <c r="VDZ837" s="137"/>
      <c r="VEA837" s="137"/>
      <c r="VEB837" s="137"/>
      <c r="VEC837" s="137"/>
      <c r="VED837" s="137"/>
      <c r="VEE837" s="137"/>
      <c r="VEF837" s="137"/>
      <c r="VEG837" s="137"/>
      <c r="VEH837" s="137"/>
      <c r="VEI837" s="137"/>
      <c r="VEJ837" s="137"/>
      <c r="VEK837" s="137"/>
      <c r="VEL837" s="137"/>
      <c r="VEM837" s="137"/>
      <c r="VEN837" s="137"/>
      <c r="VEO837" s="137"/>
      <c r="VEP837" s="137"/>
      <c r="VEQ837" s="137"/>
      <c r="VER837" s="137"/>
      <c r="VES837" s="137"/>
      <c r="VET837" s="137"/>
      <c r="VEU837" s="137"/>
      <c r="VEV837" s="137"/>
      <c r="VEW837" s="137"/>
      <c r="VEX837" s="137"/>
      <c r="VEY837" s="137"/>
      <c r="VEZ837" s="137"/>
      <c r="VFA837" s="137"/>
      <c r="VFB837" s="137"/>
      <c r="VFC837" s="137"/>
      <c r="VFD837" s="137"/>
      <c r="VFE837" s="137"/>
      <c r="VFF837" s="137"/>
      <c r="VFG837" s="137"/>
      <c r="VFH837" s="137"/>
      <c r="VFI837" s="137"/>
      <c r="VFJ837" s="137"/>
      <c r="VFK837" s="137"/>
      <c r="VFL837" s="137"/>
      <c r="VFM837" s="137"/>
      <c r="VFN837" s="137"/>
      <c r="VFO837" s="137"/>
      <c r="VFP837" s="137"/>
      <c r="VFQ837" s="137"/>
      <c r="VFR837" s="137"/>
      <c r="VFS837" s="137"/>
      <c r="VFT837" s="137"/>
      <c r="VFU837" s="137"/>
      <c r="VFV837" s="137"/>
      <c r="VFW837" s="137"/>
      <c r="VFX837" s="137"/>
      <c r="VFY837" s="137"/>
      <c r="VFZ837" s="137"/>
      <c r="VGA837" s="137"/>
      <c r="VGB837" s="137"/>
      <c r="VGC837" s="137"/>
      <c r="VGD837" s="137"/>
      <c r="VGE837" s="137"/>
      <c r="VGF837" s="137"/>
      <c r="VGG837" s="137"/>
      <c r="VGH837" s="137"/>
      <c r="VGI837" s="137"/>
      <c r="VGJ837" s="137"/>
      <c r="VGK837" s="137"/>
      <c r="VGL837" s="137"/>
      <c r="VGM837" s="137"/>
      <c r="VGN837" s="137"/>
      <c r="VGO837" s="137"/>
      <c r="VGP837" s="137"/>
      <c r="VGQ837" s="137"/>
      <c r="VGR837" s="137"/>
      <c r="VGS837" s="137"/>
      <c r="VGT837" s="137"/>
      <c r="VGU837" s="137"/>
      <c r="VGV837" s="137"/>
      <c r="VGW837" s="137"/>
      <c r="VGX837" s="137"/>
      <c r="VGY837" s="137"/>
      <c r="VGZ837" s="137"/>
      <c r="VHA837" s="137"/>
      <c r="VHB837" s="137"/>
      <c r="VHC837" s="137"/>
      <c r="VHD837" s="137"/>
      <c r="VHE837" s="137"/>
      <c r="VHF837" s="137"/>
      <c r="VHG837" s="137"/>
      <c r="VHH837" s="137"/>
      <c r="VHI837" s="137"/>
      <c r="VHJ837" s="137"/>
      <c r="VHK837" s="137"/>
      <c r="VHL837" s="137"/>
      <c r="VHM837" s="137"/>
      <c r="VHN837" s="137"/>
      <c r="VHO837" s="137"/>
      <c r="VHP837" s="137"/>
      <c r="VHQ837" s="137"/>
      <c r="VHR837" s="137"/>
      <c r="VHS837" s="137"/>
      <c r="VHT837" s="137"/>
      <c r="VHU837" s="137"/>
      <c r="VHV837" s="137"/>
      <c r="VHW837" s="137"/>
      <c r="VHX837" s="137"/>
      <c r="VHY837" s="137"/>
      <c r="VHZ837" s="137"/>
      <c r="VIA837" s="137"/>
      <c r="VIB837" s="137"/>
      <c r="VIC837" s="137"/>
      <c r="VID837" s="137"/>
      <c r="VIE837" s="137"/>
      <c r="VIF837" s="137"/>
      <c r="VIG837" s="137"/>
      <c r="VIH837" s="137"/>
      <c r="VII837" s="137"/>
      <c r="VIJ837" s="137"/>
      <c r="VIK837" s="137"/>
      <c r="VIL837" s="137"/>
      <c r="VIM837" s="137"/>
      <c r="VIN837" s="137"/>
      <c r="VIO837" s="137"/>
      <c r="VIP837" s="137"/>
      <c r="VIQ837" s="137"/>
      <c r="VIR837" s="137"/>
      <c r="VIS837" s="137"/>
      <c r="VIT837" s="137"/>
      <c r="VIU837" s="137"/>
      <c r="VIV837" s="137"/>
      <c r="VIW837" s="137"/>
      <c r="VIX837" s="137"/>
      <c r="VIY837" s="137"/>
      <c r="VIZ837" s="137"/>
      <c r="VJA837" s="137"/>
      <c r="VJB837" s="137"/>
      <c r="VJC837" s="137"/>
      <c r="VJD837" s="137"/>
      <c r="VJE837" s="137"/>
      <c r="VJF837" s="137"/>
      <c r="VJG837" s="137"/>
      <c r="VJH837" s="137"/>
      <c r="VJI837" s="137"/>
      <c r="VJJ837" s="137"/>
      <c r="VJK837" s="137"/>
      <c r="VJL837" s="137"/>
      <c r="VJM837" s="137"/>
      <c r="VJN837" s="137"/>
      <c r="VJO837" s="137"/>
      <c r="VJP837" s="137"/>
      <c r="VJQ837" s="137"/>
      <c r="VJR837" s="137"/>
      <c r="VJS837" s="137"/>
      <c r="VJT837" s="137"/>
      <c r="VJU837" s="137"/>
      <c r="VJV837" s="137"/>
      <c r="VJW837" s="137"/>
      <c r="VJX837" s="137"/>
      <c r="VJY837" s="137"/>
      <c r="VJZ837" s="137"/>
      <c r="VKA837" s="137"/>
      <c r="VKB837" s="137"/>
      <c r="VKC837" s="137"/>
      <c r="VKD837" s="137"/>
      <c r="VKE837" s="137"/>
      <c r="VKF837" s="137"/>
      <c r="VKG837" s="137"/>
      <c r="VKH837" s="137"/>
      <c r="VKI837" s="137"/>
      <c r="VKJ837" s="137"/>
      <c r="VKK837" s="137"/>
      <c r="VKL837" s="137"/>
      <c r="VKM837" s="137"/>
      <c r="VKN837" s="137"/>
      <c r="VKO837" s="137"/>
      <c r="VKP837" s="137"/>
      <c r="VKQ837" s="137"/>
      <c r="VKR837" s="137"/>
      <c r="VKS837" s="137"/>
      <c r="VKT837" s="137"/>
      <c r="VKU837" s="137"/>
      <c r="VKV837" s="137"/>
      <c r="VKW837" s="137"/>
      <c r="VKX837" s="137"/>
      <c r="VKY837" s="137"/>
      <c r="VKZ837" s="137"/>
      <c r="VLA837" s="137"/>
      <c r="VLB837" s="137"/>
      <c r="VLC837" s="137"/>
      <c r="VLD837" s="137"/>
      <c r="VLE837" s="137"/>
      <c r="VLF837" s="137"/>
      <c r="VLG837" s="137"/>
      <c r="VLH837" s="137"/>
      <c r="VLI837" s="137"/>
      <c r="VLJ837" s="137"/>
      <c r="VLK837" s="137"/>
      <c r="VLL837" s="137"/>
      <c r="VLM837" s="137"/>
      <c r="VLN837" s="137"/>
      <c r="VLO837" s="137"/>
      <c r="VLP837" s="137"/>
      <c r="VLQ837" s="137"/>
      <c r="VLR837" s="137"/>
      <c r="VLS837" s="137"/>
      <c r="VLT837" s="137"/>
      <c r="VLU837" s="137"/>
      <c r="VLV837" s="137"/>
      <c r="VLW837" s="137"/>
      <c r="VLX837" s="137"/>
      <c r="VLY837" s="137"/>
      <c r="VLZ837" s="137"/>
      <c r="VMA837" s="137"/>
      <c r="VMB837" s="137"/>
      <c r="VMC837" s="137"/>
      <c r="VMD837" s="137"/>
      <c r="VME837" s="137"/>
      <c r="VMF837" s="137"/>
      <c r="VMG837" s="137"/>
      <c r="VMH837" s="137"/>
      <c r="VMI837" s="137"/>
      <c r="VMJ837" s="137"/>
      <c r="VMK837" s="137"/>
      <c r="VML837" s="137"/>
      <c r="VMM837" s="137"/>
      <c r="VMN837" s="137"/>
      <c r="VMO837" s="137"/>
      <c r="VMP837" s="137"/>
      <c r="VMQ837" s="137"/>
      <c r="VMR837" s="137"/>
      <c r="VMS837" s="137"/>
      <c r="VMT837" s="137"/>
      <c r="VMU837" s="137"/>
      <c r="VMV837" s="137"/>
      <c r="VMW837" s="137"/>
      <c r="VMX837" s="137"/>
      <c r="VMY837" s="137"/>
      <c r="VMZ837" s="137"/>
      <c r="VNA837" s="137"/>
      <c r="VNB837" s="137"/>
      <c r="VNC837" s="137"/>
      <c r="VND837" s="137"/>
      <c r="VNE837" s="137"/>
      <c r="VNF837" s="137"/>
      <c r="VNG837" s="137"/>
      <c r="VNH837" s="137"/>
      <c r="VNI837" s="137"/>
      <c r="VNJ837" s="137"/>
      <c r="VNK837" s="137"/>
      <c r="VNL837" s="137"/>
      <c r="VNM837" s="137"/>
      <c r="VNN837" s="137"/>
      <c r="VNO837" s="137"/>
      <c r="VNP837" s="137"/>
      <c r="VNQ837" s="137"/>
      <c r="VNR837" s="137"/>
      <c r="VNS837" s="137"/>
      <c r="VNT837" s="137"/>
      <c r="VNU837" s="137"/>
      <c r="VNV837" s="137"/>
      <c r="VNW837" s="137"/>
      <c r="VNX837" s="137"/>
      <c r="VNY837" s="137"/>
      <c r="VNZ837" s="137"/>
      <c r="VOA837" s="137"/>
      <c r="VOB837" s="137"/>
      <c r="VOC837" s="137"/>
      <c r="VOD837" s="137"/>
      <c r="VOE837" s="137"/>
      <c r="VOF837" s="137"/>
      <c r="VOG837" s="137"/>
      <c r="VOH837" s="137"/>
      <c r="VOI837" s="137"/>
      <c r="VOJ837" s="137"/>
      <c r="VOK837" s="137"/>
      <c r="VOL837" s="137"/>
      <c r="VOM837" s="137"/>
      <c r="VON837" s="137"/>
      <c r="VOO837" s="137"/>
      <c r="VOP837" s="137"/>
      <c r="VOQ837" s="137"/>
      <c r="VOR837" s="137"/>
      <c r="VOS837" s="137"/>
      <c r="VOT837" s="137"/>
      <c r="VOU837" s="137"/>
      <c r="VOV837" s="137"/>
      <c r="VOW837" s="137"/>
      <c r="VOX837" s="137"/>
      <c r="VOY837" s="137"/>
      <c r="VOZ837" s="137"/>
      <c r="VPA837" s="137"/>
      <c r="VPB837" s="137"/>
      <c r="VPC837" s="137"/>
      <c r="VPD837" s="137"/>
      <c r="VPE837" s="137"/>
      <c r="VPF837" s="137"/>
      <c r="VPG837" s="137"/>
      <c r="VPH837" s="137"/>
      <c r="VPI837" s="137"/>
      <c r="VPJ837" s="137"/>
      <c r="VPK837" s="137"/>
      <c r="VPL837" s="137"/>
      <c r="VPM837" s="137"/>
      <c r="VPN837" s="137"/>
      <c r="VPO837" s="137"/>
      <c r="VPP837" s="137"/>
      <c r="VPQ837" s="137"/>
      <c r="VPR837" s="137"/>
      <c r="VPS837" s="137"/>
      <c r="VPT837" s="137"/>
      <c r="VPU837" s="137"/>
      <c r="VPV837" s="137"/>
      <c r="VPW837" s="137"/>
      <c r="VPX837" s="137"/>
      <c r="VPY837" s="137"/>
      <c r="VPZ837" s="137"/>
      <c r="VQA837" s="137"/>
      <c r="VQB837" s="137"/>
      <c r="VQC837" s="137"/>
      <c r="VQD837" s="137"/>
      <c r="VQE837" s="137"/>
      <c r="VQF837" s="137"/>
      <c r="VQG837" s="137"/>
      <c r="VQH837" s="137"/>
      <c r="VQI837" s="137"/>
      <c r="VQJ837" s="137"/>
      <c r="VQK837" s="137"/>
      <c r="VQL837" s="137"/>
      <c r="VQM837" s="137"/>
      <c r="VQN837" s="137"/>
      <c r="VQO837" s="137"/>
      <c r="VQP837" s="137"/>
      <c r="VQQ837" s="137"/>
      <c r="VQR837" s="137"/>
      <c r="VQS837" s="137"/>
      <c r="VQT837" s="137"/>
      <c r="VQU837" s="137"/>
      <c r="VQV837" s="137"/>
      <c r="VQW837" s="137"/>
      <c r="VQX837" s="137"/>
      <c r="VQY837" s="137"/>
      <c r="VQZ837" s="137"/>
      <c r="VRA837" s="137"/>
      <c r="VRB837" s="137"/>
      <c r="VRC837" s="137"/>
      <c r="VRD837" s="137"/>
      <c r="VRE837" s="137"/>
      <c r="VRF837" s="137"/>
      <c r="VRG837" s="137"/>
      <c r="VRH837" s="137"/>
      <c r="VRI837" s="137"/>
      <c r="VRJ837" s="137"/>
      <c r="VRK837" s="137"/>
      <c r="VRL837" s="137"/>
      <c r="VRM837" s="137"/>
      <c r="VRN837" s="137"/>
      <c r="VRO837" s="137"/>
      <c r="VRP837" s="137"/>
      <c r="VRQ837" s="137"/>
      <c r="VRR837" s="137"/>
      <c r="VRS837" s="137"/>
      <c r="VRT837" s="137"/>
      <c r="VRU837" s="137"/>
      <c r="VRV837" s="137"/>
      <c r="VRW837" s="137"/>
      <c r="VRX837" s="137"/>
      <c r="VRY837" s="137"/>
      <c r="VRZ837" s="137"/>
      <c r="VSA837" s="137"/>
      <c r="VSB837" s="137"/>
      <c r="VSC837" s="137"/>
      <c r="VSD837" s="137"/>
      <c r="VSE837" s="137"/>
      <c r="VSF837" s="137"/>
      <c r="VSG837" s="137"/>
      <c r="VSH837" s="137"/>
      <c r="VSI837" s="137"/>
      <c r="VSJ837" s="137"/>
      <c r="VSK837" s="137"/>
      <c r="VSL837" s="137"/>
      <c r="VSM837" s="137"/>
      <c r="VSN837" s="137"/>
      <c r="VSO837" s="137"/>
      <c r="VSP837" s="137"/>
      <c r="VSQ837" s="137"/>
      <c r="VSR837" s="137"/>
      <c r="VSS837" s="137"/>
      <c r="VST837" s="137"/>
      <c r="VSU837" s="137"/>
      <c r="VSV837" s="137"/>
      <c r="VSW837" s="137"/>
      <c r="VSX837" s="137"/>
      <c r="VSY837" s="137"/>
      <c r="VSZ837" s="137"/>
      <c r="VTA837" s="137"/>
      <c r="VTB837" s="137"/>
      <c r="VTC837" s="137"/>
      <c r="VTD837" s="137"/>
      <c r="VTE837" s="137"/>
      <c r="VTF837" s="137"/>
      <c r="VTG837" s="137"/>
      <c r="VTH837" s="137"/>
      <c r="VTI837" s="137"/>
      <c r="VTJ837" s="137"/>
      <c r="VTK837" s="137"/>
      <c r="VTL837" s="137"/>
      <c r="VTM837" s="137"/>
      <c r="VTN837" s="137"/>
      <c r="VTO837" s="137"/>
      <c r="VTP837" s="137"/>
      <c r="VTQ837" s="137"/>
      <c r="VTR837" s="137"/>
      <c r="VTS837" s="137"/>
      <c r="VTT837" s="137"/>
      <c r="VTU837" s="137"/>
      <c r="VTV837" s="137"/>
      <c r="VTW837" s="137"/>
      <c r="VTX837" s="137"/>
      <c r="VTY837" s="137"/>
      <c r="VTZ837" s="137"/>
      <c r="VUA837" s="137"/>
      <c r="VUB837" s="137"/>
      <c r="VUC837" s="137"/>
      <c r="VUD837" s="137"/>
      <c r="VUE837" s="137"/>
      <c r="VUF837" s="137"/>
      <c r="VUG837" s="137"/>
      <c r="VUH837" s="137"/>
      <c r="VUI837" s="137"/>
      <c r="VUJ837" s="137"/>
      <c r="VUK837" s="137"/>
      <c r="VUL837" s="137"/>
      <c r="VUM837" s="137"/>
      <c r="VUN837" s="137"/>
      <c r="VUO837" s="137"/>
      <c r="VUP837" s="137"/>
      <c r="VUQ837" s="137"/>
      <c r="VUR837" s="137"/>
      <c r="VUS837" s="137"/>
      <c r="VUT837" s="137"/>
      <c r="VUU837" s="137"/>
      <c r="VUV837" s="137"/>
      <c r="VUW837" s="137"/>
      <c r="VUX837" s="137"/>
      <c r="VUY837" s="137"/>
      <c r="VUZ837" s="137"/>
      <c r="VVA837" s="137"/>
      <c r="VVB837" s="137"/>
      <c r="VVC837" s="137"/>
      <c r="VVD837" s="137"/>
      <c r="VVE837" s="137"/>
      <c r="VVF837" s="137"/>
      <c r="VVG837" s="137"/>
      <c r="VVH837" s="137"/>
      <c r="VVI837" s="137"/>
      <c r="VVJ837" s="137"/>
      <c r="VVK837" s="137"/>
      <c r="VVL837" s="137"/>
      <c r="VVM837" s="137"/>
      <c r="VVN837" s="137"/>
      <c r="VVO837" s="137"/>
      <c r="VVP837" s="137"/>
      <c r="VVQ837" s="137"/>
      <c r="VVR837" s="137"/>
      <c r="VVS837" s="137"/>
      <c r="VVT837" s="137"/>
      <c r="VVU837" s="137"/>
      <c r="VVV837" s="137"/>
      <c r="VVW837" s="137"/>
      <c r="VVX837" s="137"/>
      <c r="VVY837" s="137"/>
      <c r="VVZ837" s="137"/>
      <c r="VWA837" s="137"/>
      <c r="VWB837" s="137"/>
      <c r="VWC837" s="137"/>
      <c r="VWD837" s="137"/>
      <c r="VWE837" s="137"/>
      <c r="VWF837" s="137"/>
      <c r="VWG837" s="137"/>
      <c r="VWH837" s="137"/>
      <c r="VWI837" s="137"/>
      <c r="VWJ837" s="137"/>
      <c r="VWK837" s="137"/>
      <c r="VWL837" s="137"/>
      <c r="VWM837" s="137"/>
      <c r="VWN837" s="137"/>
      <c r="VWO837" s="137"/>
      <c r="VWP837" s="137"/>
      <c r="VWQ837" s="137"/>
      <c r="VWR837" s="137"/>
      <c r="VWS837" s="137"/>
      <c r="VWT837" s="137"/>
      <c r="VWU837" s="137"/>
      <c r="VWV837" s="137"/>
      <c r="VWW837" s="137"/>
      <c r="VWX837" s="137"/>
      <c r="VWY837" s="137"/>
      <c r="VWZ837" s="137"/>
      <c r="VXA837" s="137"/>
      <c r="VXB837" s="137"/>
      <c r="VXC837" s="137"/>
      <c r="VXD837" s="137"/>
      <c r="VXE837" s="137"/>
      <c r="VXF837" s="137"/>
      <c r="VXG837" s="137"/>
      <c r="VXH837" s="137"/>
      <c r="VXI837" s="137"/>
      <c r="VXJ837" s="137"/>
      <c r="VXK837" s="137"/>
      <c r="VXL837" s="137"/>
      <c r="VXM837" s="137"/>
      <c r="VXN837" s="137"/>
      <c r="VXO837" s="137"/>
      <c r="VXP837" s="137"/>
      <c r="VXQ837" s="137"/>
      <c r="VXR837" s="137"/>
      <c r="VXS837" s="137"/>
      <c r="VXT837" s="137"/>
      <c r="VXU837" s="137"/>
      <c r="VXV837" s="137"/>
      <c r="VXW837" s="137"/>
      <c r="VXX837" s="137"/>
      <c r="VXY837" s="137"/>
      <c r="VXZ837" s="137"/>
      <c r="VYA837" s="137"/>
      <c r="VYB837" s="137"/>
      <c r="VYC837" s="137"/>
      <c r="VYD837" s="137"/>
      <c r="VYE837" s="137"/>
      <c r="VYF837" s="137"/>
      <c r="VYG837" s="137"/>
      <c r="VYH837" s="137"/>
      <c r="VYI837" s="137"/>
      <c r="VYJ837" s="137"/>
      <c r="VYK837" s="137"/>
      <c r="VYL837" s="137"/>
      <c r="VYM837" s="137"/>
      <c r="VYN837" s="137"/>
      <c r="VYO837" s="137"/>
      <c r="VYP837" s="137"/>
      <c r="VYQ837" s="137"/>
      <c r="VYR837" s="137"/>
      <c r="VYS837" s="137"/>
      <c r="VYT837" s="137"/>
      <c r="VYU837" s="137"/>
      <c r="VYV837" s="137"/>
      <c r="VYW837" s="137"/>
      <c r="VYX837" s="137"/>
      <c r="VYY837" s="137"/>
      <c r="VYZ837" s="137"/>
      <c r="VZA837" s="137"/>
      <c r="VZB837" s="137"/>
      <c r="VZC837" s="137"/>
      <c r="VZD837" s="137"/>
      <c r="VZE837" s="137"/>
      <c r="VZF837" s="137"/>
      <c r="VZG837" s="137"/>
      <c r="VZH837" s="137"/>
      <c r="VZI837" s="137"/>
      <c r="VZJ837" s="137"/>
      <c r="VZK837" s="137"/>
      <c r="VZL837" s="137"/>
      <c r="VZM837" s="137"/>
      <c r="VZN837" s="137"/>
      <c r="VZO837" s="137"/>
      <c r="VZP837" s="137"/>
      <c r="VZQ837" s="137"/>
      <c r="VZR837" s="137"/>
      <c r="VZS837" s="137"/>
      <c r="VZT837" s="137"/>
      <c r="VZU837" s="137"/>
      <c r="VZV837" s="137"/>
      <c r="VZW837" s="137"/>
      <c r="VZX837" s="137"/>
      <c r="VZY837" s="137"/>
      <c r="VZZ837" s="137"/>
      <c r="WAA837" s="137"/>
      <c r="WAB837" s="137"/>
      <c r="WAC837" s="137"/>
      <c r="WAD837" s="137"/>
      <c r="WAE837" s="137"/>
      <c r="WAF837" s="137"/>
      <c r="WAG837" s="137"/>
      <c r="WAH837" s="137"/>
      <c r="WAI837" s="137"/>
      <c r="WAJ837" s="137"/>
      <c r="WAK837" s="137"/>
      <c r="WAL837" s="137"/>
      <c r="WAM837" s="137"/>
      <c r="WAN837" s="137"/>
      <c r="WAO837" s="137"/>
      <c r="WAP837" s="137"/>
      <c r="WAQ837" s="137"/>
      <c r="WAR837" s="137"/>
      <c r="WAS837" s="137"/>
      <c r="WAT837" s="137"/>
      <c r="WAU837" s="137"/>
      <c r="WAV837" s="137"/>
      <c r="WAW837" s="137"/>
      <c r="WAX837" s="137"/>
      <c r="WAY837" s="137"/>
      <c r="WAZ837" s="137"/>
      <c r="WBA837" s="137"/>
      <c r="WBB837" s="137"/>
      <c r="WBC837" s="137"/>
      <c r="WBD837" s="137"/>
      <c r="WBE837" s="137"/>
      <c r="WBF837" s="137"/>
      <c r="WBG837" s="137"/>
      <c r="WBH837" s="137"/>
      <c r="WBI837" s="137"/>
      <c r="WBJ837" s="137"/>
      <c r="WBK837" s="137"/>
      <c r="WBL837" s="137"/>
      <c r="WBM837" s="137"/>
      <c r="WBN837" s="137"/>
      <c r="WBO837" s="137"/>
      <c r="WBP837" s="137"/>
      <c r="WBQ837" s="137"/>
      <c r="WBR837" s="137"/>
      <c r="WBS837" s="137"/>
      <c r="WBT837" s="137"/>
      <c r="WBU837" s="137"/>
      <c r="WBV837" s="137"/>
      <c r="WBW837" s="137"/>
      <c r="WBX837" s="137"/>
      <c r="WBY837" s="137"/>
      <c r="WBZ837" s="137"/>
      <c r="WCA837" s="137"/>
      <c r="WCB837" s="137"/>
      <c r="WCC837" s="137"/>
      <c r="WCD837" s="137"/>
      <c r="WCE837" s="137"/>
      <c r="WCF837" s="137"/>
      <c r="WCG837" s="137"/>
      <c r="WCH837" s="137"/>
      <c r="WCI837" s="137"/>
      <c r="WCJ837" s="137"/>
      <c r="WCK837" s="137"/>
      <c r="WCL837" s="137"/>
      <c r="WCM837" s="137"/>
      <c r="WCN837" s="137"/>
      <c r="WCO837" s="137"/>
      <c r="WCP837" s="137"/>
      <c r="WCQ837" s="137"/>
      <c r="WCR837" s="137"/>
      <c r="WCS837" s="137"/>
      <c r="WCT837" s="137"/>
      <c r="WCU837" s="137"/>
      <c r="WCV837" s="137"/>
      <c r="WCW837" s="137"/>
      <c r="WCX837" s="137"/>
      <c r="WCY837" s="137"/>
      <c r="WCZ837" s="137"/>
      <c r="WDA837" s="137"/>
      <c r="WDB837" s="137"/>
      <c r="WDC837" s="137"/>
      <c r="WDD837" s="137"/>
      <c r="WDE837" s="137"/>
      <c r="WDF837" s="137"/>
      <c r="WDG837" s="137"/>
      <c r="WDH837" s="137"/>
      <c r="WDI837" s="137"/>
      <c r="WDJ837" s="137"/>
      <c r="WDK837" s="137"/>
      <c r="WDL837" s="137"/>
      <c r="WDM837" s="137"/>
      <c r="WDN837" s="137"/>
      <c r="WDO837" s="137"/>
      <c r="WDP837" s="137"/>
      <c r="WDQ837" s="137"/>
      <c r="WDR837" s="137"/>
      <c r="WDS837" s="137"/>
      <c r="WDT837" s="137"/>
      <c r="WDU837" s="137"/>
      <c r="WDV837" s="137"/>
      <c r="WDW837" s="137"/>
      <c r="WDX837" s="137"/>
      <c r="WDY837" s="137"/>
      <c r="WDZ837" s="137"/>
      <c r="WEA837" s="137"/>
      <c r="WEB837" s="137"/>
      <c r="WEC837" s="137"/>
      <c r="WED837" s="137"/>
      <c r="WEE837" s="137"/>
      <c r="WEF837" s="137"/>
      <c r="WEG837" s="137"/>
      <c r="WEH837" s="137"/>
      <c r="WEI837" s="137"/>
      <c r="WEJ837" s="137"/>
      <c r="WEK837" s="137"/>
      <c r="WEL837" s="137"/>
      <c r="WEM837" s="137"/>
      <c r="WEN837" s="137"/>
      <c r="WEO837" s="137"/>
      <c r="WEP837" s="137"/>
      <c r="WEQ837" s="137"/>
      <c r="WER837" s="137"/>
      <c r="WES837" s="137"/>
      <c r="WET837" s="137"/>
      <c r="WEU837" s="137"/>
      <c r="WEV837" s="137"/>
      <c r="WEW837" s="137"/>
      <c r="WEX837" s="137"/>
      <c r="WEY837" s="137"/>
      <c r="WEZ837" s="137"/>
      <c r="WFA837" s="137"/>
      <c r="WFB837" s="137"/>
      <c r="WFC837" s="137"/>
      <c r="WFD837" s="137"/>
      <c r="WFE837" s="137"/>
      <c r="WFF837" s="137"/>
      <c r="WFG837" s="137"/>
      <c r="WFH837" s="137"/>
      <c r="WFI837" s="137"/>
      <c r="WFJ837" s="137"/>
      <c r="WFK837" s="137"/>
      <c r="WFL837" s="137"/>
      <c r="WFM837" s="137"/>
      <c r="WFN837" s="137"/>
      <c r="WFO837" s="137"/>
      <c r="WFP837" s="137"/>
      <c r="WFQ837" s="137"/>
      <c r="WFR837" s="137"/>
      <c r="WFS837" s="137"/>
      <c r="WFT837" s="137"/>
      <c r="WFU837" s="137"/>
      <c r="WFV837" s="137"/>
      <c r="WFW837" s="137"/>
      <c r="WFX837" s="137"/>
      <c r="WFY837" s="137"/>
      <c r="WFZ837" s="137"/>
      <c r="WGA837" s="137"/>
      <c r="WGB837" s="137"/>
      <c r="WGC837" s="137"/>
      <c r="WGD837" s="137"/>
      <c r="WGE837" s="137"/>
      <c r="WGF837" s="137"/>
      <c r="WGG837" s="137"/>
      <c r="WGH837" s="137"/>
      <c r="WGI837" s="137"/>
      <c r="WGJ837" s="137"/>
      <c r="WGK837" s="137"/>
      <c r="WGL837" s="137"/>
      <c r="WGM837" s="137"/>
      <c r="WGN837" s="137"/>
      <c r="WGO837" s="137"/>
      <c r="WGP837" s="137"/>
      <c r="WGQ837" s="137"/>
      <c r="WGR837" s="137"/>
      <c r="WGS837" s="137"/>
      <c r="WGT837" s="137"/>
      <c r="WGU837" s="137"/>
      <c r="WGV837" s="137"/>
      <c r="WGW837" s="137"/>
      <c r="WGX837" s="137"/>
      <c r="WGY837" s="137"/>
      <c r="WGZ837" s="137"/>
      <c r="WHA837" s="137"/>
      <c r="WHB837" s="137"/>
      <c r="WHC837" s="137"/>
      <c r="WHD837" s="137"/>
      <c r="WHE837" s="137"/>
      <c r="WHF837" s="137"/>
      <c r="WHG837" s="137"/>
      <c r="WHH837" s="137"/>
      <c r="WHI837" s="137"/>
      <c r="WHJ837" s="137"/>
      <c r="WHK837" s="137"/>
      <c r="WHL837" s="137"/>
      <c r="WHM837" s="137"/>
      <c r="WHN837" s="137"/>
      <c r="WHO837" s="137"/>
      <c r="WHP837" s="137"/>
      <c r="WHQ837" s="137"/>
      <c r="WHR837" s="137"/>
      <c r="WHS837" s="137"/>
      <c r="WHT837" s="137"/>
      <c r="WHU837" s="137"/>
      <c r="WHV837" s="137"/>
      <c r="WHW837" s="137"/>
      <c r="WHX837" s="137"/>
      <c r="WHY837" s="137"/>
      <c r="WHZ837" s="137"/>
      <c r="WIA837" s="137"/>
      <c r="WIB837" s="137"/>
      <c r="WIC837" s="137"/>
      <c r="WID837" s="137"/>
      <c r="WIE837" s="137"/>
      <c r="WIF837" s="137"/>
      <c r="WIG837" s="137"/>
      <c r="WIH837" s="137"/>
      <c r="WII837" s="137"/>
      <c r="WIJ837" s="137"/>
      <c r="WIK837" s="137"/>
      <c r="WIL837" s="137"/>
      <c r="WIM837" s="137"/>
      <c r="WIN837" s="137"/>
      <c r="WIO837" s="137"/>
      <c r="WIP837" s="137"/>
      <c r="WIQ837" s="137"/>
      <c r="WIR837" s="137"/>
      <c r="WIS837" s="137"/>
      <c r="WIT837" s="137"/>
      <c r="WIU837" s="137"/>
      <c r="WIV837" s="137"/>
      <c r="WIW837" s="137"/>
      <c r="WIX837" s="137"/>
      <c r="WIY837" s="137"/>
      <c r="WIZ837" s="137"/>
      <c r="WJA837" s="137"/>
      <c r="WJB837" s="137"/>
      <c r="WJC837" s="137"/>
      <c r="WJD837" s="137"/>
      <c r="WJE837" s="137"/>
      <c r="WJF837" s="137"/>
      <c r="WJG837" s="137"/>
      <c r="WJH837" s="137"/>
      <c r="WJI837" s="137"/>
      <c r="WJJ837" s="137"/>
      <c r="WJK837" s="137"/>
      <c r="WJL837" s="137"/>
      <c r="WJM837" s="137"/>
      <c r="WJN837" s="137"/>
      <c r="WJO837" s="137"/>
      <c r="WJP837" s="137"/>
      <c r="WJQ837" s="137"/>
      <c r="WJR837" s="137"/>
      <c r="WJS837" s="137"/>
      <c r="WJT837" s="137"/>
      <c r="WJU837" s="137"/>
      <c r="WJV837" s="137"/>
      <c r="WJW837" s="137"/>
      <c r="WJX837" s="137"/>
      <c r="WJY837" s="137"/>
      <c r="WJZ837" s="137"/>
      <c r="WKA837" s="137"/>
      <c r="WKB837" s="137"/>
      <c r="WKC837" s="137"/>
      <c r="WKD837" s="137"/>
      <c r="WKE837" s="137"/>
      <c r="WKF837" s="137"/>
      <c r="WKG837" s="137"/>
      <c r="WKH837" s="137"/>
      <c r="WKI837" s="137"/>
      <c r="WKJ837" s="137"/>
      <c r="WKK837" s="137"/>
      <c r="WKL837" s="137"/>
      <c r="WKM837" s="137"/>
      <c r="WKN837" s="137"/>
      <c r="WKO837" s="137"/>
      <c r="WKP837" s="137"/>
      <c r="WKQ837" s="137"/>
      <c r="WKR837" s="137"/>
      <c r="WKS837" s="137"/>
      <c r="WKT837" s="137"/>
      <c r="WKU837" s="137"/>
      <c r="WKV837" s="137"/>
      <c r="WKW837" s="137"/>
      <c r="WKX837" s="137"/>
      <c r="WKY837" s="137"/>
      <c r="WKZ837" s="137"/>
      <c r="WLA837" s="137"/>
      <c r="WLB837" s="137"/>
      <c r="WLC837" s="137"/>
      <c r="WLD837" s="137"/>
      <c r="WLE837" s="137"/>
      <c r="WLF837" s="137"/>
      <c r="WLG837" s="137"/>
      <c r="WLH837" s="137"/>
      <c r="WLI837" s="137"/>
      <c r="WLJ837" s="137"/>
      <c r="WLK837" s="137"/>
      <c r="WLL837" s="137"/>
      <c r="WLM837" s="137"/>
      <c r="WLN837" s="137"/>
      <c r="WLO837" s="137"/>
      <c r="WLP837" s="137"/>
      <c r="WLQ837" s="137"/>
      <c r="WLR837" s="137"/>
      <c r="WLS837" s="137"/>
      <c r="WLT837" s="137"/>
      <c r="WLU837" s="137"/>
      <c r="WLV837" s="137"/>
      <c r="WLW837" s="137"/>
      <c r="WLX837" s="137"/>
      <c r="WLY837" s="137"/>
      <c r="WLZ837" s="137"/>
      <c r="WMA837" s="137"/>
      <c r="WMB837" s="137"/>
      <c r="WMC837" s="137"/>
      <c r="WMD837" s="137"/>
      <c r="WME837" s="137"/>
      <c r="WMF837" s="137"/>
      <c r="WMG837" s="137"/>
      <c r="WMH837" s="137"/>
      <c r="WMI837" s="137"/>
      <c r="WMJ837" s="137"/>
      <c r="WMK837" s="137"/>
      <c r="WML837" s="137"/>
      <c r="WMM837" s="137"/>
      <c r="WMN837" s="137"/>
      <c r="WMO837" s="137"/>
      <c r="WMP837" s="137"/>
      <c r="WMQ837" s="137"/>
      <c r="WMR837" s="137"/>
      <c r="WMS837" s="137"/>
      <c r="WMT837" s="137"/>
      <c r="WMU837" s="137"/>
      <c r="WMV837" s="137"/>
      <c r="WMW837" s="137"/>
      <c r="WMX837" s="137"/>
      <c r="WMY837" s="137"/>
      <c r="WMZ837" s="137"/>
      <c r="WNA837" s="137"/>
      <c r="WNB837" s="137"/>
      <c r="WNC837" s="137"/>
      <c r="WND837" s="137"/>
      <c r="WNE837" s="137"/>
      <c r="WNF837" s="137"/>
      <c r="WNG837" s="137"/>
      <c r="WNH837" s="137"/>
      <c r="WNI837" s="137"/>
      <c r="WNJ837" s="137"/>
      <c r="WNK837" s="137"/>
      <c r="WNL837" s="137"/>
      <c r="WNM837" s="137"/>
      <c r="WNN837" s="137"/>
      <c r="WNO837" s="137"/>
      <c r="WNP837" s="137"/>
      <c r="WNQ837" s="137"/>
      <c r="WNR837" s="137"/>
      <c r="WNS837" s="137"/>
      <c r="WNT837" s="137"/>
      <c r="WNU837" s="137"/>
      <c r="WNV837" s="137"/>
      <c r="WNW837" s="137"/>
      <c r="WNX837" s="137"/>
      <c r="WNY837" s="137"/>
      <c r="WNZ837" s="137"/>
      <c r="WOA837" s="137"/>
      <c r="WOB837" s="137"/>
      <c r="WOC837" s="137"/>
      <c r="WOD837" s="137"/>
      <c r="WOE837" s="137"/>
      <c r="WOF837" s="137"/>
      <c r="WOG837" s="137"/>
      <c r="WOH837" s="137"/>
      <c r="WOI837" s="137"/>
      <c r="WOJ837" s="137"/>
      <c r="WOK837" s="137"/>
      <c r="WOL837" s="137"/>
      <c r="WOM837" s="137"/>
      <c r="WON837" s="137"/>
      <c r="WOO837" s="137"/>
      <c r="WOP837" s="137"/>
      <c r="WOQ837" s="137"/>
      <c r="WOR837" s="137"/>
      <c r="WOS837" s="137"/>
      <c r="WOT837" s="137"/>
      <c r="WOU837" s="137"/>
      <c r="WOV837" s="137"/>
      <c r="WOW837" s="137"/>
      <c r="WOX837" s="137"/>
      <c r="WOY837" s="137"/>
      <c r="WOZ837" s="137"/>
      <c r="WPA837" s="137"/>
      <c r="WPB837" s="137"/>
      <c r="WPC837" s="137"/>
      <c r="WPD837" s="137"/>
      <c r="WPE837" s="137"/>
      <c r="WPF837" s="137"/>
      <c r="WPG837" s="137"/>
      <c r="WPH837" s="137"/>
      <c r="WPI837" s="137"/>
      <c r="WPJ837" s="137"/>
      <c r="WPK837" s="137"/>
      <c r="WPL837" s="137"/>
      <c r="WPM837" s="137"/>
      <c r="WPN837" s="137"/>
      <c r="WPO837" s="137"/>
      <c r="WPP837" s="137"/>
      <c r="WPQ837" s="137"/>
      <c r="WPR837" s="137"/>
      <c r="WPS837" s="137"/>
      <c r="WPT837" s="137"/>
      <c r="WPU837" s="137"/>
      <c r="WPV837" s="137"/>
      <c r="WPW837" s="137"/>
      <c r="WPX837" s="137"/>
      <c r="WPY837" s="137"/>
      <c r="WPZ837" s="137"/>
      <c r="WQA837" s="137"/>
      <c r="WQB837" s="137"/>
      <c r="WQC837" s="137"/>
      <c r="WQD837" s="137"/>
      <c r="WQE837" s="137"/>
      <c r="WQF837" s="137"/>
      <c r="WQG837" s="137"/>
      <c r="WQH837" s="137"/>
      <c r="WQI837" s="137"/>
      <c r="WQJ837" s="137"/>
      <c r="WQK837" s="137"/>
      <c r="WQL837" s="137"/>
      <c r="WQM837" s="137"/>
      <c r="WQN837" s="137"/>
      <c r="WQO837" s="137"/>
      <c r="WQP837" s="137"/>
      <c r="WQQ837" s="137"/>
      <c r="WQR837" s="137"/>
      <c r="WQS837" s="137"/>
      <c r="WQT837" s="137"/>
      <c r="WQU837" s="137"/>
      <c r="WQV837" s="137"/>
      <c r="WQW837" s="137"/>
      <c r="WQX837" s="137"/>
      <c r="WQY837" s="137"/>
      <c r="WQZ837" s="137"/>
      <c r="WRA837" s="137"/>
      <c r="WRB837" s="137"/>
      <c r="WRC837" s="137"/>
      <c r="WRD837" s="137"/>
      <c r="WRE837" s="137"/>
      <c r="WRF837" s="137"/>
      <c r="WRG837" s="137"/>
      <c r="WRH837" s="137"/>
      <c r="WRI837" s="137"/>
      <c r="WRJ837" s="137"/>
      <c r="WRK837" s="137"/>
      <c r="WRL837" s="137"/>
      <c r="WRM837" s="137"/>
      <c r="WRN837" s="137"/>
      <c r="WRO837" s="137"/>
      <c r="WRP837" s="137"/>
      <c r="WRQ837" s="137"/>
      <c r="WRR837" s="137"/>
      <c r="WRS837" s="137"/>
      <c r="WRT837" s="137"/>
      <c r="WRU837" s="137"/>
      <c r="WRV837" s="137"/>
      <c r="WRW837" s="137"/>
      <c r="WRX837" s="137"/>
      <c r="WRY837" s="137"/>
      <c r="WRZ837" s="137"/>
      <c r="WSA837" s="137"/>
      <c r="WSB837" s="137"/>
      <c r="WSC837" s="137"/>
      <c r="WSD837" s="137"/>
      <c r="WSE837" s="137"/>
      <c r="WSF837" s="137"/>
      <c r="WSG837" s="137"/>
      <c r="WSH837" s="137"/>
      <c r="WSI837" s="137"/>
      <c r="WSJ837" s="137"/>
      <c r="WSK837" s="137"/>
      <c r="WSL837" s="137"/>
      <c r="WSM837" s="137"/>
      <c r="WSN837" s="137"/>
      <c r="WSO837" s="137"/>
      <c r="WSP837" s="137"/>
      <c r="WSQ837" s="137"/>
      <c r="WSR837" s="137"/>
      <c r="WSS837" s="137"/>
      <c r="WST837" s="137"/>
      <c r="WSU837" s="137"/>
      <c r="WSV837" s="137"/>
      <c r="WSW837" s="137"/>
      <c r="WSX837" s="137"/>
      <c r="WSY837" s="137"/>
      <c r="WSZ837" s="137"/>
      <c r="WTA837" s="137"/>
      <c r="WTB837" s="137"/>
      <c r="WTC837" s="137"/>
      <c r="WTD837" s="137"/>
      <c r="WTE837" s="137"/>
      <c r="WTF837" s="137"/>
      <c r="WTG837" s="137"/>
      <c r="WTH837" s="137"/>
      <c r="WTI837" s="137"/>
      <c r="WTJ837" s="137"/>
      <c r="WTK837" s="137"/>
      <c r="WTL837" s="137"/>
      <c r="WTM837" s="137"/>
      <c r="WTN837" s="137"/>
      <c r="WTO837" s="137"/>
      <c r="WTP837" s="137"/>
      <c r="WTQ837" s="137"/>
      <c r="WTR837" s="137"/>
      <c r="WTS837" s="137"/>
      <c r="WTT837" s="137"/>
      <c r="WTU837" s="137"/>
      <c r="WTV837" s="137"/>
      <c r="WTW837" s="137"/>
      <c r="WTX837" s="137"/>
      <c r="WTY837" s="137"/>
      <c r="WTZ837" s="137"/>
      <c r="WUA837" s="137"/>
      <c r="WUB837" s="137"/>
      <c r="WUC837" s="137"/>
      <c r="WUD837" s="137"/>
      <c r="WUE837" s="137"/>
      <c r="WUF837" s="137"/>
      <c r="WUG837" s="137"/>
      <c r="WUH837" s="137"/>
      <c r="WUI837" s="137"/>
      <c r="WUJ837" s="137"/>
      <c r="WUK837" s="137"/>
      <c r="WUL837" s="137"/>
      <c r="WUM837" s="137"/>
      <c r="WUN837" s="137"/>
      <c r="WUO837" s="137"/>
      <c r="WUP837" s="137"/>
      <c r="WUQ837" s="137"/>
      <c r="WUR837" s="137"/>
      <c r="WUS837" s="137"/>
      <c r="WUT837" s="137"/>
      <c r="WUU837" s="137"/>
      <c r="WUV837" s="137"/>
      <c r="WUW837" s="137"/>
      <c r="WUX837" s="137"/>
      <c r="WUY837" s="137"/>
      <c r="WUZ837" s="137"/>
      <c r="WVA837" s="137"/>
      <c r="WVB837" s="137"/>
      <c r="WVC837" s="137"/>
      <c r="WVD837" s="137"/>
      <c r="WVE837" s="137"/>
      <c r="WVF837" s="137"/>
      <c r="WVG837" s="137"/>
      <c r="WVH837" s="137"/>
      <c r="WVI837" s="137"/>
      <c r="WVJ837" s="137"/>
      <c r="WVK837" s="137"/>
      <c r="WVL837" s="137"/>
      <c r="WVM837" s="137"/>
      <c r="WVN837" s="137"/>
      <c r="WVO837" s="137"/>
      <c r="WVP837" s="137"/>
      <c r="WVQ837" s="137"/>
      <c r="WVR837" s="137"/>
      <c r="WVS837" s="137"/>
      <c r="WVT837" s="137"/>
      <c r="WVU837" s="137"/>
      <c r="WVV837" s="137"/>
      <c r="WVW837" s="137"/>
      <c r="WVX837" s="137"/>
      <c r="WVY837" s="137"/>
      <c r="WVZ837" s="137"/>
      <c r="WWA837" s="137"/>
      <c r="WWB837" s="137"/>
      <c r="WWC837" s="137"/>
      <c r="WWD837" s="137"/>
      <c r="WWE837" s="137"/>
      <c r="WWF837" s="137"/>
      <c r="WWG837" s="137"/>
      <c r="WWH837" s="137"/>
      <c r="WWI837" s="137"/>
      <c r="WWJ837" s="137"/>
      <c r="WWK837" s="137"/>
      <c r="WWL837" s="137"/>
      <c r="WWM837" s="137"/>
      <c r="WWN837" s="137"/>
      <c r="WWO837" s="137"/>
      <c r="WWP837" s="137"/>
      <c r="WWQ837" s="137"/>
      <c r="WWR837" s="137"/>
      <c r="WWS837" s="137"/>
      <c r="WWT837" s="137"/>
      <c r="WWU837" s="137"/>
      <c r="WWV837" s="137"/>
      <c r="WWW837" s="137"/>
      <c r="WWX837" s="137"/>
      <c r="WWY837" s="137"/>
      <c r="WWZ837" s="137"/>
      <c r="WXA837" s="137"/>
      <c r="WXB837" s="137"/>
      <c r="WXC837" s="137"/>
      <c r="WXD837" s="137"/>
      <c r="WXE837" s="137"/>
      <c r="WXF837" s="137"/>
      <c r="WXG837" s="137"/>
      <c r="WXH837" s="137"/>
      <c r="WXI837" s="137"/>
      <c r="WXJ837" s="137"/>
      <c r="WXK837" s="137"/>
      <c r="WXL837" s="137"/>
      <c r="WXM837" s="137"/>
      <c r="WXN837" s="137"/>
      <c r="WXO837" s="137"/>
      <c r="WXP837" s="137"/>
      <c r="WXQ837" s="137"/>
      <c r="WXR837" s="137"/>
      <c r="WXS837" s="137"/>
      <c r="WXT837" s="137"/>
      <c r="WXU837" s="137"/>
      <c r="WXV837" s="137"/>
      <c r="WXW837" s="137"/>
      <c r="WXX837" s="137"/>
      <c r="WXY837" s="137"/>
      <c r="WXZ837" s="137"/>
      <c r="WYA837" s="137"/>
      <c r="WYB837" s="137"/>
      <c r="WYC837" s="137"/>
      <c r="WYD837" s="137"/>
      <c r="WYE837" s="137"/>
      <c r="WYF837" s="137"/>
      <c r="WYG837" s="137"/>
      <c r="WYH837" s="137"/>
      <c r="WYI837" s="137"/>
      <c r="WYJ837" s="137"/>
      <c r="WYK837" s="137"/>
      <c r="WYL837" s="137"/>
      <c r="WYM837" s="137"/>
      <c r="WYN837" s="137"/>
      <c r="WYO837" s="137"/>
      <c r="WYP837" s="137"/>
      <c r="WYQ837" s="137"/>
      <c r="WYR837" s="137"/>
      <c r="WYS837" s="137"/>
      <c r="WYT837" s="137"/>
      <c r="WYU837" s="137"/>
      <c r="WYV837" s="137"/>
      <c r="WYW837" s="137"/>
      <c r="WYX837" s="137"/>
      <c r="WYY837" s="137"/>
      <c r="WYZ837" s="137"/>
      <c r="WZA837" s="137"/>
      <c r="WZB837" s="137"/>
      <c r="WZC837" s="137"/>
      <c r="WZD837" s="137"/>
      <c r="WZE837" s="137"/>
      <c r="WZF837" s="137"/>
      <c r="WZG837" s="137"/>
      <c r="WZH837" s="137"/>
      <c r="WZI837" s="137"/>
      <c r="WZJ837" s="137"/>
      <c r="WZK837" s="137"/>
      <c r="WZL837" s="137"/>
      <c r="WZM837" s="137"/>
      <c r="WZN837" s="137"/>
      <c r="WZO837" s="137"/>
      <c r="WZP837" s="137"/>
      <c r="WZQ837" s="137"/>
      <c r="WZR837" s="137"/>
      <c r="WZS837" s="137"/>
      <c r="WZT837" s="137"/>
      <c r="WZU837" s="137"/>
      <c r="WZV837" s="137"/>
      <c r="WZW837" s="137"/>
      <c r="WZX837" s="137"/>
      <c r="WZY837" s="137"/>
      <c r="WZZ837" s="137"/>
      <c r="XAA837" s="137"/>
      <c r="XAB837" s="137"/>
      <c r="XAC837" s="137"/>
      <c r="XAD837" s="137"/>
      <c r="XAE837" s="137"/>
      <c r="XAF837" s="137"/>
      <c r="XAG837" s="137"/>
      <c r="XAH837" s="137"/>
      <c r="XAI837" s="137"/>
      <c r="XAJ837" s="137"/>
      <c r="XAK837" s="137"/>
      <c r="XAL837" s="137"/>
      <c r="XAM837" s="137"/>
      <c r="XAN837" s="137"/>
      <c r="XAO837" s="137"/>
      <c r="XAP837" s="137"/>
      <c r="XAQ837" s="137"/>
      <c r="XAR837" s="137"/>
      <c r="XAS837" s="137"/>
      <c r="XAT837" s="137"/>
      <c r="XAU837" s="137"/>
      <c r="XAV837" s="137"/>
      <c r="XAW837" s="137"/>
      <c r="XAX837" s="137"/>
      <c r="XAY837" s="137"/>
      <c r="XAZ837" s="137"/>
      <c r="XBA837" s="137"/>
      <c r="XBB837" s="137"/>
      <c r="XBC837" s="137"/>
      <c r="XBD837" s="137"/>
      <c r="XBE837" s="137"/>
      <c r="XBF837" s="137"/>
      <c r="XBG837" s="137"/>
      <c r="XBH837" s="137"/>
      <c r="XBI837" s="137"/>
      <c r="XBJ837" s="137"/>
      <c r="XBK837" s="137"/>
      <c r="XBL837" s="137"/>
      <c r="XBM837" s="137"/>
      <c r="XBN837" s="137"/>
      <c r="XBO837" s="137"/>
      <c r="XBP837" s="137"/>
      <c r="XBQ837" s="137"/>
      <c r="XBR837" s="137"/>
      <c r="XBS837" s="137"/>
      <c r="XBT837" s="137"/>
      <c r="XBU837" s="137"/>
      <c r="XBV837" s="137"/>
      <c r="XBW837" s="137"/>
      <c r="XBX837" s="137"/>
      <c r="XBY837" s="137"/>
      <c r="XBZ837" s="137"/>
      <c r="XCA837" s="137"/>
      <c r="XCB837" s="137"/>
      <c r="XCC837" s="137"/>
      <c r="XCD837" s="137"/>
      <c r="XCE837" s="137"/>
      <c r="XCF837" s="137"/>
      <c r="XCG837" s="137"/>
      <c r="XCH837" s="137"/>
      <c r="XCI837" s="137"/>
      <c r="XCJ837" s="137"/>
      <c r="XCK837" s="137"/>
      <c r="XCL837" s="137"/>
      <c r="XCM837" s="137"/>
      <c r="XCN837" s="137"/>
      <c r="XCO837" s="137"/>
      <c r="XCP837" s="137"/>
      <c r="XCQ837" s="137"/>
      <c r="XCR837" s="137"/>
      <c r="XCS837" s="137"/>
      <c r="XCT837" s="137"/>
      <c r="XCU837" s="137"/>
      <c r="XCV837" s="137"/>
      <c r="XCW837" s="137"/>
      <c r="XCX837" s="137"/>
      <c r="XCY837" s="137"/>
      <c r="XCZ837" s="137"/>
      <c r="XDA837" s="137"/>
      <c r="XDB837" s="137"/>
      <c r="XDC837" s="137"/>
      <c r="XDD837" s="137"/>
      <c r="XDE837" s="137"/>
      <c r="XDF837" s="137"/>
      <c r="XDG837" s="137"/>
      <c r="XDH837" s="137"/>
      <c r="XDI837" s="137"/>
      <c r="XDJ837" s="137"/>
      <c r="XDK837" s="137"/>
      <c r="XDL837" s="137"/>
      <c r="XDM837" s="137"/>
      <c r="XDN837" s="137"/>
      <c r="XDO837" s="137"/>
      <c r="XDP837" s="137"/>
      <c r="XDQ837" s="137"/>
      <c r="XDR837" s="137"/>
      <c r="XDS837" s="137"/>
      <c r="XDT837" s="137"/>
      <c r="XDU837" s="137"/>
      <c r="XDV837" s="137"/>
      <c r="XDW837" s="137"/>
      <c r="XDX837" s="137"/>
      <c r="XDY837" s="137"/>
      <c r="XDZ837" s="137"/>
      <c r="XEA837" s="137"/>
      <c r="XEB837" s="137"/>
      <c r="XEC837" s="137"/>
      <c r="XED837" s="137"/>
      <c r="XEE837" s="137"/>
      <c r="XEF837" s="137"/>
      <c r="XEG837" s="137"/>
      <c r="XEH837" s="137"/>
      <c r="XEI837" s="137"/>
      <c r="XEJ837" s="137"/>
      <c r="XEK837" s="137"/>
      <c r="XEL837" s="137"/>
      <c r="XEM837" s="137"/>
      <c r="XEN837" s="137"/>
      <c r="XEO837" s="137"/>
      <c r="XEP837" s="137"/>
      <c r="XEQ837" s="137"/>
      <c r="XER837" s="137"/>
      <c r="XES837" s="137"/>
      <c r="XET837" s="137"/>
      <c r="XEU837" s="137"/>
    </row>
    <row r="838" spans="1:16375" ht="16.5" thickBot="1" x14ac:dyDescent="0.25">
      <c r="A838" s="361"/>
      <c r="B838" s="87" t="s">
        <v>378</v>
      </c>
      <c r="C838" s="88"/>
      <c r="D838" s="88"/>
      <c r="E838" s="88"/>
      <c r="F838" s="88"/>
      <c r="G838" s="100">
        <f t="shared" ref="G838:W838" si="387">SUBTOTAL(9,G794:G837)</f>
        <v>0</v>
      </c>
      <c r="H838" s="456">
        <f t="shared" si="387"/>
        <v>0</v>
      </c>
      <c r="I838" s="457">
        <f t="shared" si="387"/>
        <v>0</v>
      </c>
      <c r="J838" s="457">
        <f t="shared" si="387"/>
        <v>0</v>
      </c>
      <c r="K838" s="458">
        <f t="shared" si="387"/>
        <v>0</v>
      </c>
      <c r="L838" s="459">
        <f t="shared" si="387"/>
        <v>0</v>
      </c>
      <c r="M838" s="461">
        <f t="shared" si="387"/>
        <v>0</v>
      </c>
      <c r="N838" s="460">
        <f t="shared" si="387"/>
        <v>0</v>
      </c>
      <c r="O838" s="460">
        <f t="shared" si="387"/>
        <v>0</v>
      </c>
      <c r="P838" s="460">
        <f t="shared" si="387"/>
        <v>0</v>
      </c>
      <c r="Q838" s="460">
        <f t="shared" si="387"/>
        <v>0</v>
      </c>
      <c r="R838" s="460">
        <f t="shared" si="387"/>
        <v>0</v>
      </c>
      <c r="S838" s="460">
        <f t="shared" si="387"/>
        <v>0</v>
      </c>
      <c r="T838" s="460">
        <f t="shared" si="387"/>
        <v>0</v>
      </c>
      <c r="U838" s="460">
        <f t="shared" si="387"/>
        <v>0</v>
      </c>
      <c r="V838" s="102">
        <f t="shared" si="387"/>
        <v>0</v>
      </c>
      <c r="W838" s="105">
        <f t="shared" si="387"/>
        <v>0</v>
      </c>
      <c r="X838" s="80"/>
      <c r="Y838" s="137"/>
      <c r="Z838" s="137"/>
      <c r="AA838" s="137"/>
      <c r="AB838" s="137"/>
      <c r="AC838" s="137"/>
      <c r="AD838" s="137"/>
      <c r="AE838" s="137"/>
      <c r="AF838" s="137"/>
      <c r="AG838" s="137"/>
      <c r="AH838" s="137"/>
      <c r="AI838" s="137"/>
      <c r="AJ838" s="137"/>
      <c r="AK838" s="137"/>
      <c r="AL838" s="137"/>
      <c r="AM838" s="137"/>
      <c r="AN838" s="137"/>
      <c r="AO838" s="137"/>
      <c r="AP838" s="137"/>
      <c r="AQ838" s="137"/>
      <c r="AR838" s="137"/>
      <c r="AS838" s="137"/>
      <c r="AT838" s="137"/>
      <c r="AU838" s="137"/>
      <c r="AV838" s="137"/>
      <c r="AW838" s="137"/>
      <c r="AX838" s="137"/>
      <c r="AY838" s="137"/>
      <c r="AZ838" s="137"/>
      <c r="BA838" s="137"/>
      <c r="BB838" s="137"/>
      <c r="BC838" s="137"/>
      <c r="BD838" s="137"/>
      <c r="BE838" s="137"/>
      <c r="BF838" s="137"/>
      <c r="BG838" s="137"/>
      <c r="BH838" s="137"/>
      <c r="BI838" s="137"/>
      <c r="BJ838" s="137"/>
      <c r="BK838" s="137"/>
      <c r="BL838" s="137"/>
      <c r="BM838" s="137"/>
      <c r="BN838" s="137"/>
      <c r="BO838" s="137"/>
      <c r="BP838" s="137"/>
      <c r="BQ838" s="137"/>
      <c r="BR838" s="137"/>
      <c r="BS838" s="137"/>
      <c r="BT838" s="137"/>
      <c r="BU838" s="137"/>
      <c r="BV838" s="137"/>
      <c r="BW838" s="137"/>
      <c r="BX838" s="137"/>
      <c r="BY838" s="137"/>
      <c r="BZ838" s="137"/>
      <c r="CA838" s="137"/>
      <c r="CB838" s="137"/>
      <c r="CC838" s="137"/>
      <c r="CD838" s="137"/>
      <c r="CE838" s="137"/>
      <c r="CF838" s="137"/>
      <c r="CG838" s="137"/>
      <c r="CH838" s="137"/>
      <c r="CI838" s="137"/>
      <c r="CJ838" s="137"/>
      <c r="CK838" s="137"/>
      <c r="CL838" s="137"/>
      <c r="CM838" s="137"/>
      <c r="CN838" s="137"/>
      <c r="CO838" s="137"/>
      <c r="CP838" s="137"/>
      <c r="CQ838" s="137"/>
      <c r="CR838" s="137"/>
      <c r="CS838" s="137"/>
      <c r="CT838" s="137"/>
      <c r="CU838" s="137"/>
      <c r="CV838" s="137"/>
      <c r="CW838" s="137"/>
      <c r="CX838" s="137"/>
      <c r="CY838" s="137"/>
      <c r="CZ838" s="137"/>
      <c r="DA838" s="137"/>
      <c r="DB838" s="137"/>
      <c r="DC838" s="137"/>
      <c r="DD838" s="137"/>
      <c r="DE838" s="137"/>
      <c r="DF838" s="137"/>
      <c r="DG838" s="137"/>
      <c r="DH838" s="137"/>
      <c r="DI838" s="137"/>
      <c r="DJ838" s="137"/>
      <c r="DK838" s="137"/>
      <c r="DL838" s="137"/>
      <c r="DM838" s="137"/>
      <c r="DN838" s="137"/>
      <c r="DO838" s="137"/>
      <c r="DP838" s="137"/>
      <c r="DQ838" s="137"/>
      <c r="DR838" s="137"/>
      <c r="DS838" s="137"/>
      <c r="DT838" s="137"/>
      <c r="DU838" s="137"/>
      <c r="DV838" s="137"/>
      <c r="DW838" s="137"/>
      <c r="DX838" s="137"/>
      <c r="DY838" s="137"/>
      <c r="DZ838" s="137"/>
      <c r="EA838" s="137"/>
      <c r="EB838" s="137"/>
      <c r="EC838" s="137"/>
      <c r="ED838" s="137"/>
      <c r="EE838" s="137"/>
      <c r="EF838" s="137"/>
      <c r="EG838" s="137"/>
      <c r="EH838" s="137"/>
      <c r="EI838" s="137"/>
      <c r="EJ838" s="137"/>
      <c r="EK838" s="137"/>
      <c r="EL838" s="137"/>
      <c r="EM838" s="137"/>
      <c r="EN838" s="137"/>
      <c r="EO838" s="137"/>
      <c r="EP838" s="137"/>
      <c r="EQ838" s="137"/>
      <c r="ER838" s="137"/>
      <c r="ES838" s="137"/>
      <c r="ET838" s="137"/>
      <c r="EU838" s="137"/>
      <c r="EV838" s="137"/>
      <c r="EW838" s="137"/>
      <c r="EX838" s="137"/>
      <c r="EY838" s="137"/>
      <c r="EZ838" s="137"/>
      <c r="FA838" s="137"/>
      <c r="FB838" s="137"/>
      <c r="FC838" s="137"/>
      <c r="FD838" s="137"/>
      <c r="FE838" s="137"/>
      <c r="FF838" s="137"/>
      <c r="FG838" s="137"/>
      <c r="FH838" s="137"/>
      <c r="FI838" s="137"/>
      <c r="FJ838" s="137"/>
      <c r="FK838" s="137"/>
      <c r="FL838" s="137"/>
      <c r="FM838" s="137"/>
      <c r="FN838" s="137"/>
      <c r="FO838" s="137"/>
      <c r="FP838" s="137"/>
      <c r="FQ838" s="137"/>
      <c r="FR838" s="137"/>
      <c r="FS838" s="137"/>
      <c r="FT838" s="137"/>
      <c r="FU838" s="137"/>
      <c r="FV838" s="137"/>
      <c r="FW838" s="137"/>
      <c r="FX838" s="137"/>
      <c r="FY838" s="137"/>
      <c r="FZ838" s="137"/>
      <c r="GA838" s="137"/>
      <c r="GB838" s="137"/>
      <c r="GC838" s="137"/>
      <c r="GD838" s="137"/>
      <c r="GE838" s="137"/>
      <c r="GF838" s="137"/>
      <c r="GG838" s="137"/>
      <c r="GH838" s="137"/>
      <c r="GI838" s="137"/>
      <c r="GJ838" s="137"/>
      <c r="GK838" s="137"/>
      <c r="GL838" s="137"/>
      <c r="GM838" s="137"/>
      <c r="GN838" s="137"/>
      <c r="GO838" s="137"/>
      <c r="GP838" s="137"/>
      <c r="GQ838" s="137"/>
      <c r="GR838" s="137"/>
      <c r="GS838" s="137"/>
      <c r="GT838" s="137"/>
      <c r="GU838" s="137"/>
      <c r="GV838" s="137"/>
      <c r="GW838" s="137"/>
      <c r="GX838" s="137"/>
      <c r="GY838" s="137"/>
      <c r="GZ838" s="137"/>
      <c r="HA838" s="137"/>
      <c r="HB838" s="137"/>
      <c r="HC838" s="137"/>
      <c r="HD838" s="137"/>
      <c r="HE838" s="137"/>
      <c r="HF838" s="137"/>
      <c r="HG838" s="137"/>
      <c r="HH838" s="137"/>
      <c r="HI838" s="137"/>
      <c r="HJ838" s="137"/>
      <c r="HK838" s="137"/>
      <c r="HL838" s="137"/>
      <c r="HM838" s="137"/>
      <c r="HN838" s="137"/>
      <c r="HO838" s="137"/>
      <c r="HP838" s="137"/>
      <c r="HQ838" s="137"/>
      <c r="HR838" s="137"/>
      <c r="HS838" s="137"/>
      <c r="HT838" s="137"/>
      <c r="HU838" s="137"/>
      <c r="HV838" s="137"/>
      <c r="HW838" s="137"/>
      <c r="HX838" s="137"/>
      <c r="HY838" s="137"/>
      <c r="HZ838" s="137"/>
      <c r="IA838" s="137"/>
      <c r="IB838" s="137"/>
      <c r="IC838" s="137"/>
      <c r="ID838" s="137"/>
      <c r="IE838" s="137"/>
      <c r="IF838" s="137"/>
      <c r="IG838" s="137"/>
      <c r="IH838" s="137"/>
      <c r="II838" s="137"/>
      <c r="IJ838" s="137"/>
      <c r="IK838" s="137"/>
      <c r="IL838" s="137"/>
      <c r="IM838" s="137"/>
      <c r="IN838" s="137"/>
      <c r="IO838" s="137"/>
      <c r="IP838" s="137"/>
      <c r="IQ838" s="137"/>
      <c r="IR838" s="137"/>
      <c r="IS838" s="137"/>
      <c r="IT838" s="137"/>
      <c r="IU838" s="137"/>
      <c r="IV838" s="137"/>
      <c r="IW838" s="137"/>
      <c r="IX838" s="137"/>
      <c r="IY838" s="137"/>
      <c r="IZ838" s="137"/>
      <c r="JA838" s="137"/>
      <c r="JB838" s="137"/>
      <c r="JC838" s="137"/>
      <c r="JD838" s="137"/>
      <c r="JE838" s="137"/>
      <c r="JF838" s="137"/>
      <c r="JG838" s="137"/>
      <c r="JH838" s="137"/>
      <c r="JI838" s="137"/>
      <c r="JJ838" s="137"/>
      <c r="JK838" s="137"/>
      <c r="JL838" s="137"/>
      <c r="JM838" s="137"/>
      <c r="JN838" s="137"/>
      <c r="JO838" s="137"/>
      <c r="JP838" s="137"/>
      <c r="JQ838" s="137"/>
      <c r="JR838" s="137"/>
      <c r="JS838" s="137"/>
      <c r="JT838" s="137"/>
      <c r="JU838" s="137"/>
      <c r="JV838" s="137"/>
      <c r="JW838" s="137"/>
      <c r="JX838" s="137"/>
      <c r="JY838" s="137"/>
      <c r="JZ838" s="137"/>
      <c r="KA838" s="137"/>
      <c r="KB838" s="137"/>
      <c r="KC838" s="137"/>
      <c r="KD838" s="137"/>
      <c r="KE838" s="137"/>
      <c r="KF838" s="137"/>
      <c r="KG838" s="137"/>
      <c r="KH838" s="137"/>
      <c r="KI838" s="137"/>
      <c r="KJ838" s="137"/>
      <c r="KK838" s="137"/>
      <c r="KL838" s="137"/>
      <c r="KM838" s="137"/>
      <c r="KN838" s="137"/>
      <c r="KO838" s="137"/>
      <c r="KP838" s="137"/>
      <c r="KQ838" s="137"/>
      <c r="KR838" s="137"/>
      <c r="KS838" s="137"/>
      <c r="KT838" s="137"/>
      <c r="KU838" s="137"/>
      <c r="KV838" s="137"/>
      <c r="KW838" s="137"/>
      <c r="KX838" s="137"/>
      <c r="KY838" s="137"/>
      <c r="KZ838" s="137"/>
      <c r="LA838" s="137"/>
      <c r="LB838" s="137"/>
      <c r="LC838" s="137"/>
      <c r="LD838" s="137"/>
      <c r="LE838" s="137"/>
      <c r="LF838" s="137"/>
      <c r="LG838" s="137"/>
      <c r="LH838" s="137"/>
      <c r="LI838" s="137"/>
      <c r="LJ838" s="137"/>
      <c r="LK838" s="137"/>
      <c r="LL838" s="137"/>
      <c r="LM838" s="137"/>
      <c r="LN838" s="137"/>
      <c r="LO838" s="137"/>
      <c r="LP838" s="137"/>
      <c r="LQ838" s="137"/>
      <c r="LR838" s="137"/>
      <c r="LS838" s="137"/>
      <c r="LT838" s="137"/>
      <c r="LU838" s="137"/>
      <c r="LV838" s="137"/>
      <c r="LW838" s="137"/>
      <c r="LX838" s="137"/>
      <c r="LY838" s="137"/>
      <c r="LZ838" s="137"/>
      <c r="MA838" s="137"/>
      <c r="MB838" s="137"/>
      <c r="MC838" s="137"/>
      <c r="MD838" s="137"/>
      <c r="ME838" s="137"/>
      <c r="MF838" s="137"/>
      <c r="MG838" s="137"/>
      <c r="MH838" s="137"/>
      <c r="MI838" s="137"/>
      <c r="MJ838" s="137"/>
      <c r="MK838" s="137"/>
      <c r="ML838" s="137"/>
      <c r="MM838" s="137"/>
      <c r="MN838" s="137"/>
      <c r="MO838" s="137"/>
      <c r="MP838" s="137"/>
      <c r="MQ838" s="137"/>
      <c r="MR838" s="137"/>
      <c r="MS838" s="137"/>
      <c r="MT838" s="137"/>
      <c r="MU838" s="137"/>
      <c r="MV838" s="137"/>
      <c r="MW838" s="137"/>
      <c r="MX838" s="137"/>
      <c r="MY838" s="137"/>
      <c r="MZ838" s="137"/>
      <c r="NA838" s="137"/>
      <c r="NB838" s="137"/>
      <c r="NC838" s="137"/>
      <c r="ND838" s="137"/>
      <c r="NE838" s="137"/>
      <c r="NF838" s="137"/>
      <c r="NG838" s="137"/>
      <c r="NH838" s="137"/>
      <c r="NI838" s="137"/>
      <c r="NJ838" s="137"/>
      <c r="NK838" s="137"/>
      <c r="NL838" s="137"/>
      <c r="NM838" s="137"/>
      <c r="NN838" s="137"/>
      <c r="NO838" s="137"/>
      <c r="NP838" s="137"/>
      <c r="NQ838" s="137"/>
      <c r="NR838" s="137"/>
      <c r="NS838" s="137"/>
      <c r="NT838" s="137"/>
      <c r="NU838" s="137"/>
      <c r="NV838" s="137"/>
      <c r="NW838" s="137"/>
      <c r="NX838" s="137"/>
      <c r="NY838" s="137"/>
      <c r="NZ838" s="137"/>
      <c r="OA838" s="137"/>
      <c r="OB838" s="137"/>
      <c r="OC838" s="137"/>
      <c r="OD838" s="137"/>
      <c r="OE838" s="137"/>
      <c r="OF838" s="137"/>
      <c r="OG838" s="137"/>
      <c r="OH838" s="137"/>
      <c r="OI838" s="137"/>
      <c r="OJ838" s="137"/>
      <c r="OK838" s="137"/>
      <c r="OL838" s="137"/>
      <c r="OM838" s="137"/>
      <c r="ON838" s="137"/>
      <c r="OO838" s="137"/>
      <c r="OP838" s="137"/>
      <c r="OQ838" s="137"/>
      <c r="OR838" s="137"/>
      <c r="OS838" s="137"/>
      <c r="OT838" s="137"/>
      <c r="OU838" s="137"/>
      <c r="OV838" s="137"/>
      <c r="OW838" s="137"/>
      <c r="OX838" s="137"/>
      <c r="OY838" s="137"/>
      <c r="OZ838" s="137"/>
      <c r="PA838" s="137"/>
      <c r="PB838" s="137"/>
      <c r="PC838" s="137"/>
      <c r="PD838" s="137"/>
      <c r="PE838" s="137"/>
      <c r="PF838" s="137"/>
      <c r="PG838" s="137"/>
      <c r="PH838" s="137"/>
      <c r="PI838" s="137"/>
      <c r="PJ838" s="137"/>
      <c r="PK838" s="137"/>
      <c r="PL838" s="137"/>
      <c r="PM838" s="137"/>
      <c r="PN838" s="137"/>
      <c r="PO838" s="137"/>
      <c r="PP838" s="137"/>
      <c r="PQ838" s="137"/>
      <c r="PR838" s="137"/>
      <c r="PS838" s="137"/>
      <c r="PT838" s="137"/>
      <c r="PU838" s="137"/>
      <c r="PV838" s="137"/>
      <c r="PW838" s="137"/>
      <c r="PX838" s="137"/>
      <c r="PY838" s="137"/>
      <c r="PZ838" s="137"/>
      <c r="QA838" s="137"/>
      <c r="QB838" s="137"/>
      <c r="QC838" s="137"/>
      <c r="QD838" s="137"/>
      <c r="QE838" s="137"/>
      <c r="QF838" s="137"/>
      <c r="QG838" s="137"/>
      <c r="QH838" s="137"/>
      <c r="QI838" s="137"/>
      <c r="QJ838" s="137"/>
      <c r="QK838" s="137"/>
      <c r="QL838" s="137"/>
      <c r="QM838" s="137"/>
      <c r="QN838" s="137"/>
      <c r="QO838" s="137"/>
      <c r="QP838" s="137"/>
      <c r="QQ838" s="137"/>
      <c r="QR838" s="137"/>
      <c r="QS838" s="137"/>
      <c r="QT838" s="137"/>
      <c r="QU838" s="137"/>
      <c r="QV838" s="137"/>
      <c r="QW838" s="137"/>
      <c r="QX838" s="137"/>
      <c r="QY838" s="137"/>
      <c r="QZ838" s="137"/>
      <c r="RA838" s="137"/>
      <c r="RB838" s="137"/>
      <c r="RC838" s="137"/>
      <c r="RD838" s="137"/>
      <c r="RE838" s="137"/>
      <c r="RF838" s="137"/>
      <c r="RG838" s="137"/>
      <c r="RH838" s="137"/>
      <c r="RI838" s="137"/>
      <c r="RJ838" s="137"/>
      <c r="RK838" s="137"/>
      <c r="RL838" s="137"/>
      <c r="RM838" s="137"/>
      <c r="RN838" s="137"/>
      <c r="RO838" s="137"/>
      <c r="RP838" s="137"/>
      <c r="RQ838" s="137"/>
      <c r="RR838" s="137"/>
      <c r="RS838" s="137"/>
      <c r="RT838" s="137"/>
      <c r="RU838" s="137"/>
      <c r="RV838" s="137"/>
      <c r="RW838" s="137"/>
      <c r="RX838" s="137"/>
      <c r="RY838" s="137"/>
      <c r="RZ838" s="137"/>
      <c r="SA838" s="137"/>
      <c r="SB838" s="137"/>
      <c r="SC838" s="137"/>
      <c r="SD838" s="137"/>
      <c r="SE838" s="137"/>
      <c r="SF838" s="137"/>
      <c r="SG838" s="137"/>
      <c r="SH838" s="137"/>
      <c r="SI838" s="137"/>
      <c r="SJ838" s="137"/>
      <c r="SK838" s="137"/>
      <c r="SL838" s="137"/>
      <c r="SM838" s="137"/>
      <c r="SN838" s="137"/>
      <c r="SO838" s="137"/>
      <c r="SP838" s="137"/>
      <c r="SQ838" s="137"/>
      <c r="SR838" s="137"/>
      <c r="SS838" s="137"/>
      <c r="ST838" s="137"/>
      <c r="SU838" s="137"/>
      <c r="SV838" s="137"/>
      <c r="SW838" s="137"/>
      <c r="SX838" s="137"/>
      <c r="SY838" s="137"/>
      <c r="SZ838" s="137"/>
      <c r="TA838" s="137"/>
      <c r="TB838" s="137"/>
      <c r="TC838" s="137"/>
      <c r="TD838" s="137"/>
      <c r="TE838" s="137"/>
      <c r="TF838" s="137"/>
      <c r="TG838" s="137"/>
      <c r="TH838" s="137"/>
      <c r="TI838" s="137"/>
      <c r="TJ838" s="137"/>
      <c r="TK838" s="137"/>
      <c r="TL838" s="137"/>
      <c r="TM838" s="137"/>
      <c r="TN838" s="137"/>
      <c r="TO838" s="137"/>
      <c r="TP838" s="137"/>
      <c r="TQ838" s="137"/>
      <c r="TR838" s="137"/>
      <c r="TS838" s="137"/>
      <c r="TT838" s="137"/>
      <c r="TU838" s="137"/>
      <c r="TV838" s="137"/>
      <c r="TW838" s="137"/>
      <c r="TX838" s="137"/>
      <c r="TY838" s="137"/>
      <c r="TZ838" s="137"/>
      <c r="UA838" s="137"/>
      <c r="UB838" s="137"/>
      <c r="UC838" s="137"/>
      <c r="UD838" s="137"/>
      <c r="UE838" s="137"/>
      <c r="UF838" s="137"/>
      <c r="UG838" s="137"/>
      <c r="UH838" s="137"/>
      <c r="UI838" s="137"/>
      <c r="UJ838" s="137"/>
      <c r="UK838" s="137"/>
      <c r="UL838" s="137"/>
      <c r="UM838" s="137"/>
      <c r="UN838" s="137"/>
      <c r="UO838" s="137"/>
      <c r="UP838" s="137"/>
      <c r="UQ838" s="137"/>
      <c r="UR838" s="137"/>
      <c r="US838" s="137"/>
      <c r="UT838" s="137"/>
      <c r="UU838" s="137"/>
      <c r="UV838" s="137"/>
      <c r="UW838" s="137"/>
      <c r="UX838" s="137"/>
      <c r="UY838" s="137"/>
      <c r="UZ838" s="137"/>
      <c r="VA838" s="137"/>
      <c r="VB838" s="137"/>
      <c r="VC838" s="137"/>
      <c r="VD838" s="137"/>
      <c r="VE838" s="137"/>
      <c r="VF838" s="137"/>
      <c r="VG838" s="137"/>
      <c r="VH838" s="137"/>
      <c r="VI838" s="137"/>
      <c r="VJ838" s="137"/>
      <c r="VK838" s="137"/>
      <c r="VL838" s="137"/>
      <c r="VM838" s="137"/>
      <c r="VN838" s="137"/>
      <c r="VO838" s="137"/>
      <c r="VP838" s="137"/>
      <c r="VQ838" s="137"/>
      <c r="VR838" s="137"/>
      <c r="VS838" s="137"/>
      <c r="VT838" s="137"/>
      <c r="VU838" s="137"/>
      <c r="VV838" s="137"/>
      <c r="VW838" s="137"/>
      <c r="VX838" s="137"/>
      <c r="VY838" s="137"/>
      <c r="VZ838" s="137"/>
      <c r="WA838" s="137"/>
      <c r="WB838" s="137"/>
      <c r="WC838" s="137"/>
      <c r="WD838" s="137"/>
      <c r="WE838" s="137"/>
      <c r="WF838" s="137"/>
      <c r="WG838" s="137"/>
      <c r="WH838" s="137"/>
      <c r="WI838" s="137"/>
      <c r="WJ838" s="137"/>
      <c r="WK838" s="137"/>
      <c r="WL838" s="137"/>
      <c r="WM838" s="137"/>
      <c r="WN838" s="137"/>
      <c r="WO838" s="137"/>
      <c r="WP838" s="137"/>
      <c r="WQ838" s="137"/>
      <c r="WR838" s="137"/>
      <c r="WS838" s="137"/>
      <c r="WT838" s="137"/>
      <c r="WU838" s="137"/>
      <c r="WV838" s="137"/>
      <c r="WW838" s="137"/>
      <c r="WX838" s="137"/>
      <c r="WY838" s="137"/>
      <c r="WZ838" s="137"/>
      <c r="XA838" s="137"/>
      <c r="XB838" s="137"/>
      <c r="XC838" s="137"/>
      <c r="XD838" s="137"/>
      <c r="XE838" s="137"/>
      <c r="XF838" s="137"/>
      <c r="XG838" s="137"/>
      <c r="XH838" s="137"/>
      <c r="XI838" s="137"/>
      <c r="XJ838" s="137"/>
      <c r="XK838" s="137"/>
      <c r="XL838" s="137"/>
      <c r="XM838" s="137"/>
      <c r="XN838" s="137"/>
      <c r="XO838" s="137"/>
      <c r="XP838" s="137"/>
      <c r="XQ838" s="137"/>
      <c r="XR838" s="137"/>
      <c r="XS838" s="137"/>
      <c r="XT838" s="137"/>
      <c r="XU838" s="137"/>
      <c r="XV838" s="137"/>
      <c r="XW838" s="137"/>
      <c r="XX838" s="137"/>
      <c r="XY838" s="137"/>
      <c r="XZ838" s="137"/>
      <c r="YA838" s="137"/>
      <c r="YB838" s="137"/>
      <c r="YC838" s="137"/>
      <c r="YD838" s="137"/>
      <c r="YE838" s="137"/>
      <c r="YF838" s="137"/>
      <c r="YG838" s="137"/>
      <c r="YH838" s="137"/>
      <c r="YI838" s="137"/>
      <c r="YJ838" s="137"/>
      <c r="YK838" s="137"/>
      <c r="YL838" s="137"/>
      <c r="YM838" s="137"/>
      <c r="YN838" s="137"/>
      <c r="YO838" s="137"/>
      <c r="YP838" s="137"/>
      <c r="YQ838" s="137"/>
      <c r="YR838" s="137"/>
      <c r="YS838" s="137"/>
      <c r="YT838" s="137"/>
      <c r="YU838" s="137"/>
      <c r="YV838" s="137"/>
      <c r="YW838" s="137"/>
      <c r="YX838" s="137"/>
      <c r="YY838" s="137"/>
      <c r="YZ838" s="137"/>
      <c r="ZA838" s="137"/>
      <c r="ZB838" s="137"/>
      <c r="ZC838" s="137"/>
      <c r="ZD838" s="137"/>
      <c r="ZE838" s="137"/>
      <c r="ZF838" s="137"/>
      <c r="ZG838" s="137"/>
      <c r="ZH838" s="137"/>
      <c r="ZI838" s="137"/>
      <c r="ZJ838" s="137"/>
      <c r="ZK838" s="137"/>
      <c r="ZL838" s="137"/>
      <c r="ZM838" s="137"/>
      <c r="ZN838" s="137"/>
      <c r="ZO838" s="137"/>
      <c r="ZP838" s="137"/>
      <c r="ZQ838" s="137"/>
      <c r="ZR838" s="137"/>
      <c r="ZS838" s="137"/>
      <c r="ZT838" s="137"/>
      <c r="ZU838" s="137"/>
      <c r="ZV838" s="137"/>
      <c r="ZW838" s="137"/>
      <c r="ZX838" s="137"/>
      <c r="ZY838" s="137"/>
      <c r="ZZ838" s="137"/>
      <c r="AAA838" s="137"/>
      <c r="AAB838" s="137"/>
      <c r="AAC838" s="137"/>
      <c r="AAD838" s="137"/>
      <c r="AAE838" s="137"/>
      <c r="AAF838" s="137"/>
      <c r="AAG838" s="137"/>
      <c r="AAH838" s="137"/>
      <c r="AAI838" s="137"/>
      <c r="AAJ838" s="137"/>
      <c r="AAK838" s="137"/>
      <c r="AAL838" s="137"/>
      <c r="AAM838" s="137"/>
      <c r="AAN838" s="137"/>
      <c r="AAO838" s="137"/>
      <c r="AAP838" s="137"/>
      <c r="AAQ838" s="137"/>
      <c r="AAR838" s="137"/>
      <c r="AAS838" s="137"/>
      <c r="AAT838" s="137"/>
      <c r="AAU838" s="137"/>
      <c r="AAV838" s="137"/>
      <c r="AAW838" s="137"/>
      <c r="AAX838" s="137"/>
      <c r="AAY838" s="137"/>
      <c r="AAZ838" s="137"/>
      <c r="ABA838" s="137"/>
      <c r="ABB838" s="137"/>
      <c r="ABC838" s="137"/>
      <c r="ABD838" s="137"/>
      <c r="ABE838" s="137"/>
      <c r="ABF838" s="137"/>
      <c r="ABG838" s="137"/>
      <c r="ABH838" s="137"/>
      <c r="ABI838" s="137"/>
      <c r="ABJ838" s="137"/>
      <c r="ABK838" s="137"/>
      <c r="ABL838" s="137"/>
      <c r="ABM838" s="137"/>
      <c r="ABN838" s="137"/>
      <c r="ABO838" s="137"/>
      <c r="ABP838" s="137"/>
      <c r="ABQ838" s="137"/>
      <c r="ABR838" s="137"/>
      <c r="ABS838" s="137"/>
      <c r="ABT838" s="137"/>
      <c r="ABU838" s="137"/>
      <c r="ABV838" s="137"/>
      <c r="ABW838" s="137"/>
      <c r="ABX838" s="137"/>
      <c r="ABY838" s="137"/>
      <c r="ABZ838" s="137"/>
      <c r="ACA838" s="137"/>
      <c r="ACB838" s="137"/>
      <c r="ACC838" s="137"/>
      <c r="ACD838" s="137"/>
      <c r="ACE838" s="137"/>
      <c r="ACF838" s="137"/>
      <c r="ACG838" s="137"/>
      <c r="ACH838" s="137"/>
      <c r="ACI838" s="137"/>
      <c r="ACJ838" s="137"/>
      <c r="ACK838" s="137"/>
      <c r="ACL838" s="137"/>
      <c r="ACM838" s="137"/>
      <c r="ACN838" s="137"/>
      <c r="ACO838" s="137"/>
      <c r="ACP838" s="137"/>
      <c r="ACQ838" s="137"/>
      <c r="ACR838" s="137"/>
      <c r="ACS838" s="137"/>
      <c r="ACT838" s="137"/>
      <c r="ACU838" s="137"/>
      <c r="ACV838" s="137"/>
      <c r="ACW838" s="137"/>
      <c r="ACX838" s="137"/>
      <c r="ACY838" s="137"/>
      <c r="ACZ838" s="137"/>
      <c r="ADA838" s="137"/>
      <c r="ADB838" s="137"/>
      <c r="ADC838" s="137"/>
      <c r="ADD838" s="137"/>
      <c r="ADE838" s="137"/>
      <c r="ADF838" s="137"/>
      <c r="ADG838" s="137"/>
      <c r="ADH838" s="137"/>
      <c r="ADI838" s="137"/>
      <c r="ADJ838" s="137"/>
      <c r="ADK838" s="137"/>
      <c r="ADL838" s="137"/>
      <c r="ADM838" s="137"/>
      <c r="ADN838" s="137"/>
      <c r="ADO838" s="137"/>
      <c r="ADP838" s="137"/>
      <c r="ADQ838" s="137"/>
      <c r="ADR838" s="137"/>
      <c r="ADS838" s="137"/>
      <c r="ADT838" s="137"/>
      <c r="ADU838" s="137"/>
      <c r="ADV838" s="137"/>
      <c r="ADW838" s="137"/>
      <c r="ADX838" s="137"/>
      <c r="ADY838" s="137"/>
      <c r="ADZ838" s="137"/>
      <c r="AEA838" s="137"/>
      <c r="AEB838" s="137"/>
      <c r="AEC838" s="137"/>
      <c r="AED838" s="137"/>
      <c r="AEE838" s="137"/>
      <c r="AEF838" s="137"/>
      <c r="AEG838" s="137"/>
      <c r="AEH838" s="137"/>
      <c r="AEI838" s="137"/>
      <c r="AEJ838" s="137"/>
      <c r="AEK838" s="137"/>
      <c r="AEL838" s="137"/>
      <c r="AEM838" s="137"/>
      <c r="AEN838" s="137"/>
      <c r="AEO838" s="137"/>
      <c r="AEP838" s="137"/>
      <c r="AEQ838" s="137"/>
      <c r="AER838" s="137"/>
      <c r="AES838" s="137"/>
      <c r="AET838" s="137"/>
      <c r="AEU838" s="137"/>
      <c r="AEV838" s="137"/>
      <c r="AEW838" s="137"/>
      <c r="AEX838" s="137"/>
      <c r="AEY838" s="137"/>
      <c r="AEZ838" s="137"/>
      <c r="AFA838" s="137"/>
      <c r="AFB838" s="137"/>
      <c r="AFC838" s="137"/>
      <c r="AFD838" s="137"/>
      <c r="AFE838" s="137"/>
      <c r="AFF838" s="137"/>
      <c r="AFG838" s="137"/>
      <c r="AFH838" s="137"/>
      <c r="AFI838" s="137"/>
      <c r="AFJ838" s="137"/>
      <c r="AFK838" s="137"/>
      <c r="AFL838" s="137"/>
      <c r="AFM838" s="137"/>
      <c r="AFN838" s="137"/>
      <c r="AFO838" s="137"/>
      <c r="AFP838" s="137"/>
      <c r="AFQ838" s="137"/>
      <c r="AFR838" s="137"/>
      <c r="AFS838" s="137"/>
      <c r="AFT838" s="137"/>
      <c r="AFU838" s="137"/>
      <c r="AFV838" s="137"/>
      <c r="AFW838" s="137"/>
      <c r="AFX838" s="137"/>
      <c r="AFY838" s="137"/>
      <c r="AFZ838" s="137"/>
      <c r="AGA838" s="137"/>
      <c r="AGB838" s="137"/>
      <c r="AGC838" s="137"/>
      <c r="AGD838" s="137"/>
      <c r="AGE838" s="137"/>
      <c r="AGF838" s="137"/>
      <c r="AGG838" s="137"/>
      <c r="AGH838" s="137"/>
      <c r="AGI838" s="137"/>
      <c r="AGJ838" s="137"/>
      <c r="AGK838" s="137"/>
      <c r="AGL838" s="137"/>
      <c r="AGM838" s="137"/>
      <c r="AGN838" s="137"/>
      <c r="AGO838" s="137"/>
      <c r="AGP838" s="137"/>
      <c r="AGQ838" s="137"/>
      <c r="AGR838" s="137"/>
      <c r="AGS838" s="137"/>
      <c r="AGT838" s="137"/>
      <c r="AGU838" s="137"/>
      <c r="AGV838" s="137"/>
      <c r="AGW838" s="137"/>
      <c r="AGX838" s="137"/>
      <c r="AGY838" s="137"/>
      <c r="AGZ838" s="137"/>
      <c r="AHA838" s="137"/>
      <c r="AHB838" s="137"/>
      <c r="AHC838" s="137"/>
      <c r="AHD838" s="137"/>
      <c r="AHE838" s="137"/>
      <c r="AHF838" s="137"/>
      <c r="AHG838" s="137"/>
      <c r="AHH838" s="137"/>
      <c r="AHI838" s="137"/>
      <c r="AHJ838" s="137"/>
      <c r="AHK838" s="137"/>
      <c r="AHL838" s="137"/>
      <c r="AHM838" s="137"/>
      <c r="AHN838" s="137"/>
      <c r="AHO838" s="137"/>
      <c r="AHP838" s="137"/>
      <c r="AHQ838" s="137"/>
      <c r="AHR838" s="137"/>
      <c r="AHS838" s="137"/>
      <c r="AHT838" s="137"/>
      <c r="AHU838" s="137"/>
      <c r="AHV838" s="137"/>
      <c r="AHW838" s="137"/>
      <c r="AHX838" s="137"/>
      <c r="AHY838" s="137"/>
      <c r="AHZ838" s="137"/>
      <c r="AIA838" s="137"/>
      <c r="AIB838" s="137"/>
      <c r="AIC838" s="137"/>
      <c r="AID838" s="137"/>
      <c r="AIE838" s="137"/>
      <c r="AIF838" s="137"/>
      <c r="AIG838" s="137"/>
      <c r="AIH838" s="137"/>
      <c r="AII838" s="137"/>
      <c r="AIJ838" s="137"/>
      <c r="AIK838" s="137"/>
      <c r="AIL838" s="137"/>
      <c r="AIM838" s="137"/>
      <c r="AIN838" s="137"/>
      <c r="AIO838" s="137"/>
      <c r="AIP838" s="137"/>
      <c r="AIQ838" s="137"/>
      <c r="AIR838" s="137"/>
      <c r="AIS838" s="137"/>
      <c r="AIT838" s="137"/>
      <c r="AIU838" s="137"/>
      <c r="AIV838" s="137"/>
      <c r="AIW838" s="137"/>
      <c r="AIX838" s="137"/>
      <c r="AIY838" s="137"/>
      <c r="AIZ838" s="137"/>
      <c r="AJA838" s="137"/>
      <c r="AJB838" s="137"/>
      <c r="AJC838" s="137"/>
      <c r="AJD838" s="137"/>
      <c r="AJE838" s="137"/>
      <c r="AJF838" s="137"/>
      <c r="AJG838" s="137"/>
      <c r="AJH838" s="137"/>
      <c r="AJI838" s="137"/>
      <c r="AJJ838" s="137"/>
      <c r="AJK838" s="137"/>
      <c r="AJL838" s="137"/>
      <c r="AJM838" s="137"/>
      <c r="AJN838" s="137"/>
      <c r="AJO838" s="137"/>
      <c r="AJP838" s="137"/>
      <c r="AJQ838" s="137"/>
      <c r="AJR838" s="137"/>
      <c r="AJS838" s="137"/>
      <c r="AJT838" s="137"/>
      <c r="AJU838" s="137"/>
      <c r="AJV838" s="137"/>
      <c r="AJW838" s="137"/>
      <c r="AJX838" s="137"/>
      <c r="AJY838" s="137"/>
      <c r="AJZ838" s="137"/>
      <c r="AKA838" s="137"/>
      <c r="AKB838" s="137"/>
      <c r="AKC838" s="137"/>
      <c r="AKD838" s="137"/>
      <c r="AKE838" s="137"/>
      <c r="AKF838" s="137"/>
      <c r="AKG838" s="137"/>
      <c r="AKH838" s="137"/>
      <c r="AKI838" s="137"/>
      <c r="AKJ838" s="137"/>
      <c r="AKK838" s="137"/>
      <c r="AKL838" s="137"/>
      <c r="AKM838" s="137"/>
      <c r="AKN838" s="137"/>
      <c r="AKO838" s="137"/>
      <c r="AKP838" s="137"/>
      <c r="AKQ838" s="137"/>
      <c r="AKR838" s="137"/>
      <c r="AKS838" s="137"/>
      <c r="AKT838" s="137"/>
      <c r="AKU838" s="137"/>
      <c r="AKV838" s="137"/>
      <c r="AKW838" s="137"/>
      <c r="AKX838" s="137"/>
      <c r="AKY838" s="137"/>
      <c r="AKZ838" s="137"/>
      <c r="ALA838" s="137"/>
      <c r="ALB838" s="137"/>
      <c r="ALC838" s="137"/>
      <c r="ALD838" s="137"/>
      <c r="ALE838" s="137"/>
      <c r="ALF838" s="137"/>
      <c r="ALG838" s="137"/>
      <c r="ALH838" s="137"/>
      <c r="ALI838" s="137"/>
      <c r="ALJ838" s="137"/>
      <c r="ALK838" s="137"/>
      <c r="ALL838" s="137"/>
      <c r="ALM838" s="137"/>
      <c r="ALN838" s="137"/>
      <c r="ALO838" s="137"/>
      <c r="ALP838" s="137"/>
      <c r="ALQ838" s="137"/>
      <c r="ALR838" s="137"/>
      <c r="ALS838" s="137"/>
      <c r="ALT838" s="137"/>
      <c r="ALU838" s="137"/>
      <c r="ALV838" s="137"/>
      <c r="ALW838" s="137"/>
      <c r="ALX838" s="137"/>
      <c r="ALY838" s="137"/>
      <c r="ALZ838" s="137"/>
      <c r="AMA838" s="137"/>
      <c r="AMB838" s="137"/>
      <c r="AMC838" s="137"/>
      <c r="AMD838" s="137"/>
      <c r="AME838" s="137"/>
      <c r="AMF838" s="137"/>
      <c r="AMG838" s="137"/>
      <c r="AMH838" s="137"/>
      <c r="AMI838" s="137"/>
      <c r="AMJ838" s="137"/>
      <c r="AMK838" s="137"/>
      <c r="AML838" s="137"/>
      <c r="AMM838" s="137"/>
      <c r="AMN838" s="137"/>
      <c r="AMO838" s="137"/>
      <c r="AMP838" s="137"/>
      <c r="AMQ838" s="137"/>
      <c r="AMR838" s="137"/>
      <c r="AMS838" s="137"/>
      <c r="AMT838" s="137"/>
      <c r="AMU838" s="137"/>
      <c r="AMV838" s="137"/>
      <c r="AMW838" s="137"/>
      <c r="AMX838" s="137"/>
      <c r="AMY838" s="137"/>
      <c r="AMZ838" s="137"/>
      <c r="ANA838" s="137"/>
      <c r="ANB838" s="137"/>
      <c r="ANC838" s="137"/>
      <c r="AND838" s="137"/>
      <c r="ANE838" s="137"/>
      <c r="ANF838" s="137"/>
      <c r="ANG838" s="137"/>
      <c r="ANH838" s="137"/>
      <c r="ANI838" s="137"/>
      <c r="ANJ838" s="137"/>
      <c r="ANK838" s="137"/>
      <c r="ANL838" s="137"/>
      <c r="ANM838" s="137"/>
      <c r="ANN838" s="137"/>
      <c r="ANO838" s="137"/>
      <c r="ANP838" s="137"/>
      <c r="ANQ838" s="137"/>
      <c r="ANR838" s="137"/>
      <c r="ANS838" s="137"/>
      <c r="ANT838" s="137"/>
      <c r="ANU838" s="137"/>
      <c r="ANV838" s="137"/>
      <c r="ANW838" s="137"/>
      <c r="ANX838" s="137"/>
      <c r="ANY838" s="137"/>
      <c r="ANZ838" s="137"/>
      <c r="AOA838" s="137"/>
      <c r="AOB838" s="137"/>
      <c r="AOC838" s="137"/>
      <c r="AOD838" s="137"/>
      <c r="AOE838" s="137"/>
      <c r="AOF838" s="137"/>
      <c r="AOG838" s="137"/>
      <c r="AOH838" s="137"/>
      <c r="AOI838" s="137"/>
      <c r="AOJ838" s="137"/>
      <c r="AOK838" s="137"/>
      <c r="AOL838" s="137"/>
      <c r="AOM838" s="137"/>
      <c r="AON838" s="137"/>
      <c r="AOO838" s="137"/>
      <c r="AOP838" s="137"/>
      <c r="AOQ838" s="137"/>
      <c r="AOR838" s="137"/>
      <c r="AOS838" s="137"/>
      <c r="AOT838" s="137"/>
      <c r="AOU838" s="137"/>
      <c r="AOV838" s="137"/>
      <c r="AOW838" s="137"/>
      <c r="AOX838" s="137"/>
      <c r="AOY838" s="137"/>
      <c r="AOZ838" s="137"/>
      <c r="APA838" s="137"/>
      <c r="APB838" s="137"/>
      <c r="APC838" s="137"/>
      <c r="APD838" s="137"/>
      <c r="APE838" s="137"/>
      <c r="APF838" s="137"/>
      <c r="APG838" s="137"/>
      <c r="APH838" s="137"/>
      <c r="API838" s="137"/>
      <c r="APJ838" s="137"/>
      <c r="APK838" s="137"/>
      <c r="APL838" s="137"/>
      <c r="APM838" s="137"/>
      <c r="APN838" s="137"/>
      <c r="APO838" s="137"/>
      <c r="APP838" s="137"/>
      <c r="APQ838" s="137"/>
      <c r="APR838" s="137"/>
      <c r="APS838" s="137"/>
      <c r="APT838" s="137"/>
      <c r="APU838" s="137"/>
      <c r="APV838" s="137"/>
      <c r="APW838" s="137"/>
      <c r="APX838" s="137"/>
      <c r="APY838" s="137"/>
      <c r="APZ838" s="137"/>
      <c r="AQA838" s="137"/>
      <c r="AQB838" s="137"/>
      <c r="AQC838" s="137"/>
      <c r="AQD838" s="137"/>
      <c r="AQE838" s="137"/>
      <c r="AQF838" s="137"/>
      <c r="AQG838" s="137"/>
      <c r="AQH838" s="137"/>
      <c r="AQI838" s="137"/>
      <c r="AQJ838" s="137"/>
      <c r="AQK838" s="137"/>
      <c r="AQL838" s="137"/>
      <c r="AQM838" s="137"/>
      <c r="AQN838" s="137"/>
      <c r="AQO838" s="137"/>
      <c r="AQP838" s="137"/>
      <c r="AQQ838" s="137"/>
      <c r="AQR838" s="137"/>
      <c r="AQS838" s="137"/>
      <c r="AQT838" s="137"/>
      <c r="AQU838" s="137"/>
      <c r="AQV838" s="137"/>
      <c r="AQW838" s="137"/>
      <c r="AQX838" s="137"/>
      <c r="AQY838" s="137"/>
      <c r="AQZ838" s="137"/>
      <c r="ARA838" s="137"/>
      <c r="ARB838" s="137"/>
      <c r="ARC838" s="137"/>
      <c r="ARD838" s="137"/>
      <c r="ARE838" s="137"/>
      <c r="ARF838" s="137"/>
      <c r="ARG838" s="137"/>
      <c r="ARH838" s="137"/>
      <c r="ARI838" s="137"/>
      <c r="ARJ838" s="137"/>
      <c r="ARK838" s="137"/>
      <c r="ARL838" s="137"/>
      <c r="ARM838" s="137"/>
      <c r="ARN838" s="137"/>
      <c r="ARO838" s="137"/>
      <c r="ARP838" s="137"/>
      <c r="ARQ838" s="137"/>
      <c r="ARR838" s="137"/>
      <c r="ARS838" s="137"/>
      <c r="ART838" s="137"/>
      <c r="ARU838" s="137"/>
      <c r="ARV838" s="137"/>
      <c r="ARW838" s="137"/>
      <c r="ARX838" s="137"/>
      <c r="ARY838" s="137"/>
      <c r="ARZ838" s="137"/>
      <c r="ASA838" s="137"/>
      <c r="ASB838" s="137"/>
      <c r="ASC838" s="137"/>
      <c r="ASD838" s="137"/>
      <c r="ASE838" s="137"/>
      <c r="ASF838" s="137"/>
      <c r="ASG838" s="137"/>
      <c r="ASH838" s="137"/>
      <c r="ASI838" s="137"/>
      <c r="ASJ838" s="137"/>
      <c r="ASK838" s="137"/>
      <c r="ASL838" s="137"/>
      <c r="ASM838" s="137"/>
      <c r="ASN838" s="137"/>
      <c r="ASO838" s="137"/>
      <c r="ASP838" s="137"/>
      <c r="ASQ838" s="137"/>
      <c r="ASR838" s="137"/>
      <c r="ASS838" s="137"/>
      <c r="AST838" s="137"/>
      <c r="ASU838" s="137"/>
      <c r="ASV838" s="137"/>
      <c r="ASW838" s="137"/>
      <c r="ASX838" s="137"/>
      <c r="ASY838" s="137"/>
      <c r="ASZ838" s="137"/>
      <c r="ATA838" s="137"/>
      <c r="ATB838" s="137"/>
      <c r="ATC838" s="137"/>
      <c r="ATD838" s="137"/>
      <c r="ATE838" s="137"/>
      <c r="ATF838" s="137"/>
      <c r="ATG838" s="137"/>
      <c r="ATH838" s="137"/>
      <c r="ATI838" s="137"/>
      <c r="ATJ838" s="137"/>
      <c r="ATK838" s="137"/>
      <c r="ATL838" s="137"/>
      <c r="ATM838" s="137"/>
      <c r="ATN838" s="137"/>
      <c r="ATO838" s="137"/>
      <c r="ATP838" s="137"/>
      <c r="ATQ838" s="137"/>
      <c r="ATR838" s="137"/>
      <c r="ATS838" s="137"/>
      <c r="ATT838" s="137"/>
      <c r="ATU838" s="137"/>
      <c r="ATV838" s="137"/>
      <c r="ATW838" s="137"/>
      <c r="ATX838" s="137"/>
      <c r="ATY838" s="137"/>
      <c r="ATZ838" s="137"/>
      <c r="AUA838" s="137"/>
      <c r="AUB838" s="137"/>
      <c r="AUC838" s="137"/>
      <c r="AUD838" s="137"/>
      <c r="AUE838" s="137"/>
      <c r="AUF838" s="137"/>
      <c r="AUG838" s="137"/>
      <c r="AUH838" s="137"/>
      <c r="AUI838" s="137"/>
      <c r="AUJ838" s="137"/>
      <c r="AUK838" s="137"/>
      <c r="AUL838" s="137"/>
      <c r="AUM838" s="137"/>
      <c r="AUN838" s="137"/>
      <c r="AUO838" s="137"/>
      <c r="AUP838" s="137"/>
      <c r="AUQ838" s="137"/>
      <c r="AUR838" s="137"/>
      <c r="AUS838" s="137"/>
      <c r="AUT838" s="137"/>
      <c r="AUU838" s="137"/>
      <c r="AUV838" s="137"/>
      <c r="AUW838" s="137"/>
      <c r="AUX838" s="137"/>
      <c r="AUY838" s="137"/>
      <c r="AUZ838" s="137"/>
      <c r="AVA838" s="137"/>
      <c r="AVB838" s="137"/>
      <c r="AVC838" s="137"/>
      <c r="AVD838" s="137"/>
      <c r="AVE838" s="137"/>
      <c r="AVF838" s="137"/>
      <c r="AVG838" s="137"/>
      <c r="AVH838" s="137"/>
      <c r="AVI838" s="137"/>
      <c r="AVJ838" s="137"/>
      <c r="AVK838" s="137"/>
      <c r="AVL838" s="137"/>
      <c r="AVM838" s="137"/>
      <c r="AVN838" s="137"/>
      <c r="AVO838" s="137"/>
      <c r="AVP838" s="137"/>
      <c r="AVQ838" s="137"/>
      <c r="AVR838" s="137"/>
      <c r="AVS838" s="137"/>
      <c r="AVT838" s="137"/>
      <c r="AVU838" s="137"/>
      <c r="AVV838" s="137"/>
      <c r="AVW838" s="137"/>
      <c r="AVX838" s="137"/>
      <c r="AVY838" s="137"/>
      <c r="AVZ838" s="137"/>
      <c r="AWA838" s="137"/>
      <c r="AWB838" s="137"/>
      <c r="AWC838" s="137"/>
      <c r="AWD838" s="137"/>
      <c r="AWE838" s="137"/>
      <c r="AWF838" s="137"/>
      <c r="AWG838" s="137"/>
      <c r="AWH838" s="137"/>
      <c r="AWI838" s="137"/>
      <c r="AWJ838" s="137"/>
      <c r="AWK838" s="137"/>
      <c r="AWL838" s="137"/>
      <c r="AWM838" s="137"/>
      <c r="AWN838" s="137"/>
      <c r="AWO838" s="137"/>
      <c r="AWP838" s="137"/>
      <c r="AWQ838" s="137"/>
      <c r="AWR838" s="137"/>
      <c r="AWS838" s="137"/>
      <c r="AWT838" s="137"/>
      <c r="AWU838" s="137"/>
      <c r="AWV838" s="137"/>
      <c r="AWW838" s="137"/>
      <c r="AWX838" s="137"/>
      <c r="AWY838" s="137"/>
      <c r="AWZ838" s="137"/>
      <c r="AXA838" s="137"/>
      <c r="AXB838" s="137"/>
      <c r="AXC838" s="137"/>
      <c r="AXD838" s="137"/>
      <c r="AXE838" s="137"/>
      <c r="AXF838" s="137"/>
      <c r="AXG838" s="137"/>
      <c r="AXH838" s="137"/>
      <c r="AXI838" s="137"/>
      <c r="AXJ838" s="137"/>
      <c r="AXK838" s="137"/>
      <c r="AXL838" s="137"/>
      <c r="AXM838" s="137"/>
      <c r="AXN838" s="137"/>
      <c r="AXO838" s="137"/>
      <c r="AXP838" s="137"/>
      <c r="AXQ838" s="137"/>
      <c r="AXR838" s="137"/>
      <c r="AXS838" s="137"/>
      <c r="AXT838" s="137"/>
      <c r="AXU838" s="137"/>
      <c r="AXV838" s="137"/>
      <c r="AXW838" s="137"/>
      <c r="AXX838" s="137"/>
      <c r="AXY838" s="137"/>
      <c r="AXZ838" s="137"/>
      <c r="AYA838" s="137"/>
      <c r="AYB838" s="137"/>
      <c r="AYC838" s="137"/>
      <c r="AYD838" s="137"/>
      <c r="AYE838" s="137"/>
      <c r="AYF838" s="137"/>
      <c r="AYG838" s="137"/>
      <c r="AYH838" s="137"/>
      <c r="AYI838" s="137"/>
      <c r="AYJ838" s="137"/>
      <c r="AYK838" s="137"/>
      <c r="AYL838" s="137"/>
      <c r="AYM838" s="137"/>
      <c r="AYN838" s="137"/>
      <c r="AYO838" s="137"/>
      <c r="AYP838" s="137"/>
      <c r="AYQ838" s="137"/>
      <c r="AYR838" s="137"/>
      <c r="AYS838" s="137"/>
      <c r="AYT838" s="137"/>
      <c r="AYU838" s="137"/>
      <c r="AYV838" s="137"/>
      <c r="AYW838" s="137"/>
      <c r="AYX838" s="137"/>
      <c r="AYY838" s="137"/>
      <c r="AYZ838" s="137"/>
      <c r="AZA838" s="137"/>
      <c r="AZB838" s="137"/>
      <c r="AZC838" s="137"/>
      <c r="AZD838" s="137"/>
      <c r="AZE838" s="137"/>
      <c r="AZF838" s="137"/>
      <c r="AZG838" s="137"/>
      <c r="AZH838" s="137"/>
      <c r="AZI838" s="137"/>
      <c r="AZJ838" s="137"/>
      <c r="AZK838" s="137"/>
      <c r="AZL838" s="137"/>
      <c r="AZM838" s="137"/>
      <c r="AZN838" s="137"/>
      <c r="AZO838" s="137"/>
      <c r="AZP838" s="137"/>
      <c r="AZQ838" s="137"/>
      <c r="AZR838" s="137"/>
      <c r="AZS838" s="137"/>
      <c r="AZT838" s="137"/>
      <c r="AZU838" s="137"/>
      <c r="AZV838" s="137"/>
      <c r="AZW838" s="137"/>
      <c r="AZX838" s="137"/>
      <c r="AZY838" s="137"/>
      <c r="AZZ838" s="137"/>
      <c r="BAA838" s="137"/>
      <c r="BAB838" s="137"/>
      <c r="BAC838" s="137"/>
      <c r="BAD838" s="137"/>
      <c r="BAE838" s="137"/>
      <c r="BAF838" s="137"/>
      <c r="BAG838" s="137"/>
      <c r="BAH838" s="137"/>
      <c r="BAI838" s="137"/>
      <c r="BAJ838" s="137"/>
      <c r="BAK838" s="137"/>
      <c r="BAL838" s="137"/>
      <c r="BAM838" s="137"/>
      <c r="BAN838" s="137"/>
      <c r="BAO838" s="137"/>
      <c r="BAP838" s="137"/>
      <c r="BAQ838" s="137"/>
      <c r="BAR838" s="137"/>
      <c r="BAS838" s="137"/>
      <c r="BAT838" s="137"/>
      <c r="BAU838" s="137"/>
      <c r="BAV838" s="137"/>
      <c r="BAW838" s="137"/>
      <c r="BAX838" s="137"/>
      <c r="BAY838" s="137"/>
      <c r="BAZ838" s="137"/>
      <c r="BBA838" s="137"/>
      <c r="BBB838" s="137"/>
      <c r="BBC838" s="137"/>
      <c r="BBD838" s="137"/>
      <c r="BBE838" s="137"/>
      <c r="BBF838" s="137"/>
      <c r="BBG838" s="137"/>
      <c r="BBH838" s="137"/>
      <c r="BBI838" s="137"/>
      <c r="BBJ838" s="137"/>
      <c r="BBK838" s="137"/>
      <c r="BBL838" s="137"/>
      <c r="BBM838" s="137"/>
      <c r="BBN838" s="137"/>
      <c r="BBO838" s="137"/>
      <c r="BBP838" s="137"/>
      <c r="BBQ838" s="137"/>
      <c r="BBR838" s="137"/>
      <c r="BBS838" s="137"/>
      <c r="BBT838" s="137"/>
      <c r="BBU838" s="137"/>
      <c r="BBV838" s="137"/>
      <c r="BBW838" s="137"/>
      <c r="BBX838" s="137"/>
      <c r="BBY838" s="137"/>
      <c r="BBZ838" s="137"/>
      <c r="BCA838" s="137"/>
      <c r="BCB838" s="137"/>
      <c r="BCC838" s="137"/>
      <c r="BCD838" s="137"/>
      <c r="BCE838" s="137"/>
      <c r="BCF838" s="137"/>
      <c r="BCG838" s="137"/>
      <c r="BCH838" s="137"/>
      <c r="BCI838" s="137"/>
      <c r="BCJ838" s="137"/>
      <c r="BCK838" s="137"/>
      <c r="BCL838" s="137"/>
      <c r="BCM838" s="137"/>
      <c r="BCN838" s="137"/>
      <c r="BCO838" s="137"/>
      <c r="BCP838" s="137"/>
      <c r="BCQ838" s="137"/>
      <c r="BCR838" s="137"/>
      <c r="BCS838" s="137"/>
      <c r="BCT838" s="137"/>
      <c r="BCU838" s="137"/>
      <c r="BCV838" s="137"/>
      <c r="BCW838" s="137"/>
      <c r="BCX838" s="137"/>
      <c r="BCY838" s="137"/>
      <c r="BCZ838" s="137"/>
      <c r="BDA838" s="137"/>
      <c r="BDB838" s="137"/>
      <c r="BDC838" s="137"/>
      <c r="BDD838" s="137"/>
      <c r="BDE838" s="137"/>
      <c r="BDF838" s="137"/>
      <c r="BDG838" s="137"/>
      <c r="BDH838" s="137"/>
      <c r="BDI838" s="137"/>
      <c r="BDJ838" s="137"/>
      <c r="BDK838" s="137"/>
      <c r="BDL838" s="137"/>
      <c r="BDM838" s="137"/>
      <c r="BDN838" s="137"/>
      <c r="BDO838" s="137"/>
      <c r="BDP838" s="137"/>
      <c r="BDQ838" s="137"/>
      <c r="BDR838" s="137"/>
      <c r="BDS838" s="137"/>
      <c r="BDT838" s="137"/>
      <c r="BDU838" s="137"/>
      <c r="BDV838" s="137"/>
      <c r="BDW838" s="137"/>
      <c r="BDX838" s="137"/>
      <c r="BDY838" s="137"/>
      <c r="BDZ838" s="137"/>
      <c r="BEA838" s="137"/>
      <c r="BEB838" s="137"/>
      <c r="BEC838" s="137"/>
      <c r="BED838" s="137"/>
      <c r="BEE838" s="137"/>
      <c r="BEF838" s="137"/>
      <c r="BEG838" s="137"/>
      <c r="BEH838" s="137"/>
      <c r="BEI838" s="137"/>
      <c r="BEJ838" s="137"/>
      <c r="BEK838" s="137"/>
      <c r="BEL838" s="137"/>
      <c r="BEM838" s="137"/>
      <c r="BEN838" s="137"/>
      <c r="BEO838" s="137"/>
      <c r="BEP838" s="137"/>
      <c r="BEQ838" s="137"/>
      <c r="BER838" s="137"/>
      <c r="BES838" s="137"/>
      <c r="BET838" s="137"/>
      <c r="BEU838" s="137"/>
      <c r="BEV838" s="137"/>
      <c r="BEW838" s="137"/>
      <c r="BEX838" s="137"/>
      <c r="BEY838" s="137"/>
      <c r="BEZ838" s="137"/>
      <c r="BFA838" s="137"/>
      <c r="BFB838" s="137"/>
      <c r="BFC838" s="137"/>
      <c r="BFD838" s="137"/>
      <c r="BFE838" s="137"/>
      <c r="BFF838" s="137"/>
      <c r="BFG838" s="137"/>
      <c r="BFH838" s="137"/>
      <c r="BFI838" s="137"/>
      <c r="BFJ838" s="137"/>
      <c r="BFK838" s="137"/>
      <c r="BFL838" s="137"/>
      <c r="BFM838" s="137"/>
      <c r="BFN838" s="137"/>
      <c r="BFO838" s="137"/>
      <c r="BFP838" s="137"/>
      <c r="BFQ838" s="137"/>
      <c r="BFR838" s="137"/>
      <c r="BFS838" s="137"/>
      <c r="BFT838" s="137"/>
      <c r="BFU838" s="137"/>
      <c r="BFV838" s="137"/>
      <c r="BFW838" s="137"/>
      <c r="BFX838" s="137"/>
      <c r="BFY838" s="137"/>
      <c r="BFZ838" s="137"/>
      <c r="BGA838" s="137"/>
      <c r="BGB838" s="137"/>
      <c r="BGC838" s="137"/>
      <c r="BGD838" s="137"/>
      <c r="BGE838" s="137"/>
      <c r="BGF838" s="137"/>
      <c r="BGG838" s="137"/>
      <c r="BGH838" s="137"/>
      <c r="BGI838" s="137"/>
      <c r="BGJ838" s="137"/>
      <c r="BGK838" s="137"/>
      <c r="BGL838" s="137"/>
      <c r="BGM838" s="137"/>
      <c r="BGN838" s="137"/>
      <c r="BGO838" s="137"/>
      <c r="BGP838" s="137"/>
      <c r="BGQ838" s="137"/>
      <c r="BGR838" s="137"/>
      <c r="BGS838" s="137"/>
      <c r="BGT838" s="137"/>
      <c r="BGU838" s="137"/>
      <c r="BGV838" s="137"/>
      <c r="BGW838" s="137"/>
      <c r="BGX838" s="137"/>
      <c r="BGY838" s="137"/>
      <c r="BGZ838" s="137"/>
      <c r="BHA838" s="137"/>
      <c r="BHB838" s="137"/>
      <c r="BHC838" s="137"/>
      <c r="BHD838" s="137"/>
      <c r="BHE838" s="137"/>
      <c r="BHF838" s="137"/>
      <c r="BHG838" s="137"/>
      <c r="BHH838" s="137"/>
      <c r="BHI838" s="137"/>
      <c r="BHJ838" s="137"/>
      <c r="BHK838" s="137"/>
      <c r="BHL838" s="137"/>
      <c r="BHM838" s="137"/>
      <c r="BHN838" s="137"/>
      <c r="BHO838" s="137"/>
      <c r="BHP838" s="137"/>
      <c r="BHQ838" s="137"/>
      <c r="BHR838" s="137"/>
      <c r="BHS838" s="137"/>
      <c r="BHT838" s="137"/>
      <c r="BHU838" s="137"/>
      <c r="BHV838" s="137"/>
      <c r="BHW838" s="137"/>
      <c r="BHX838" s="137"/>
      <c r="BHY838" s="137"/>
      <c r="BHZ838" s="137"/>
      <c r="BIA838" s="137"/>
      <c r="BIB838" s="137"/>
      <c r="BIC838" s="137"/>
      <c r="BID838" s="137"/>
      <c r="BIE838" s="137"/>
      <c r="BIF838" s="137"/>
      <c r="BIG838" s="137"/>
      <c r="BIH838" s="137"/>
      <c r="BII838" s="137"/>
      <c r="BIJ838" s="137"/>
      <c r="BIK838" s="137"/>
      <c r="BIL838" s="137"/>
      <c r="BIM838" s="137"/>
      <c r="BIN838" s="137"/>
      <c r="BIO838" s="137"/>
      <c r="BIP838" s="137"/>
      <c r="BIQ838" s="137"/>
      <c r="BIR838" s="137"/>
      <c r="BIS838" s="137"/>
      <c r="BIT838" s="137"/>
      <c r="BIU838" s="137"/>
      <c r="BIV838" s="137"/>
      <c r="BIW838" s="137"/>
      <c r="BIX838" s="137"/>
      <c r="BIY838" s="137"/>
      <c r="BIZ838" s="137"/>
      <c r="BJA838" s="137"/>
      <c r="BJB838" s="137"/>
      <c r="BJC838" s="137"/>
      <c r="BJD838" s="137"/>
      <c r="BJE838" s="137"/>
      <c r="BJF838" s="137"/>
      <c r="BJG838" s="137"/>
      <c r="BJH838" s="137"/>
      <c r="BJI838" s="137"/>
      <c r="BJJ838" s="137"/>
      <c r="BJK838" s="137"/>
      <c r="BJL838" s="137"/>
      <c r="BJM838" s="137"/>
      <c r="BJN838" s="137"/>
      <c r="BJO838" s="137"/>
      <c r="BJP838" s="137"/>
      <c r="BJQ838" s="137"/>
      <c r="BJR838" s="137"/>
      <c r="BJS838" s="137"/>
      <c r="BJT838" s="137"/>
      <c r="BJU838" s="137"/>
      <c r="BJV838" s="137"/>
      <c r="BJW838" s="137"/>
      <c r="BJX838" s="137"/>
      <c r="BJY838" s="137"/>
      <c r="BJZ838" s="137"/>
      <c r="BKA838" s="137"/>
      <c r="BKB838" s="137"/>
      <c r="BKC838" s="137"/>
      <c r="BKD838" s="137"/>
      <c r="BKE838" s="137"/>
      <c r="BKF838" s="137"/>
      <c r="BKG838" s="137"/>
      <c r="BKH838" s="137"/>
      <c r="BKI838" s="137"/>
      <c r="BKJ838" s="137"/>
      <c r="BKK838" s="137"/>
      <c r="BKL838" s="137"/>
      <c r="BKM838" s="137"/>
      <c r="BKN838" s="137"/>
      <c r="BKO838" s="137"/>
      <c r="BKP838" s="137"/>
      <c r="BKQ838" s="137"/>
      <c r="BKR838" s="137"/>
      <c r="BKS838" s="137"/>
      <c r="BKT838" s="137"/>
      <c r="BKU838" s="137"/>
      <c r="BKV838" s="137"/>
      <c r="BKW838" s="137"/>
      <c r="BKX838" s="137"/>
      <c r="BKY838" s="137"/>
      <c r="BKZ838" s="137"/>
      <c r="BLA838" s="137"/>
      <c r="BLB838" s="137"/>
      <c r="BLC838" s="137"/>
      <c r="BLD838" s="137"/>
      <c r="BLE838" s="137"/>
      <c r="BLF838" s="137"/>
      <c r="BLG838" s="137"/>
      <c r="BLH838" s="137"/>
      <c r="BLI838" s="137"/>
      <c r="BLJ838" s="137"/>
      <c r="BLK838" s="137"/>
      <c r="BLL838" s="137"/>
      <c r="BLM838" s="137"/>
      <c r="BLN838" s="137"/>
      <c r="BLO838" s="137"/>
      <c r="BLP838" s="137"/>
      <c r="BLQ838" s="137"/>
      <c r="BLR838" s="137"/>
      <c r="BLS838" s="137"/>
      <c r="BLT838" s="137"/>
      <c r="BLU838" s="137"/>
      <c r="BLV838" s="137"/>
      <c r="BLW838" s="137"/>
      <c r="BLX838" s="137"/>
      <c r="BLY838" s="137"/>
      <c r="BLZ838" s="137"/>
      <c r="BMA838" s="137"/>
      <c r="BMB838" s="137"/>
      <c r="BMC838" s="137"/>
      <c r="BMD838" s="137"/>
      <c r="BME838" s="137"/>
      <c r="BMF838" s="137"/>
      <c r="BMG838" s="137"/>
      <c r="BMH838" s="137"/>
      <c r="BMI838" s="137"/>
      <c r="BMJ838" s="137"/>
      <c r="BMK838" s="137"/>
      <c r="BML838" s="137"/>
      <c r="BMM838" s="137"/>
      <c r="BMN838" s="137"/>
      <c r="BMO838" s="137"/>
      <c r="BMP838" s="137"/>
      <c r="BMQ838" s="137"/>
      <c r="BMR838" s="137"/>
      <c r="BMS838" s="137"/>
      <c r="BMT838" s="137"/>
      <c r="BMU838" s="137"/>
      <c r="BMV838" s="137"/>
      <c r="BMW838" s="137"/>
      <c r="BMX838" s="137"/>
      <c r="BMY838" s="137"/>
      <c r="BMZ838" s="137"/>
      <c r="BNA838" s="137"/>
      <c r="BNB838" s="137"/>
      <c r="BNC838" s="137"/>
      <c r="BND838" s="137"/>
      <c r="BNE838" s="137"/>
      <c r="BNF838" s="137"/>
      <c r="BNG838" s="137"/>
      <c r="BNH838" s="137"/>
      <c r="BNI838" s="137"/>
      <c r="BNJ838" s="137"/>
      <c r="BNK838" s="137"/>
      <c r="BNL838" s="137"/>
      <c r="BNM838" s="137"/>
      <c r="BNN838" s="137"/>
      <c r="BNO838" s="137"/>
      <c r="BNP838" s="137"/>
      <c r="BNQ838" s="137"/>
      <c r="BNR838" s="137"/>
      <c r="BNS838" s="137"/>
      <c r="BNT838" s="137"/>
      <c r="BNU838" s="137"/>
      <c r="BNV838" s="137"/>
      <c r="BNW838" s="137"/>
      <c r="BNX838" s="137"/>
      <c r="BNY838" s="137"/>
      <c r="BNZ838" s="137"/>
      <c r="BOA838" s="137"/>
      <c r="BOB838" s="137"/>
      <c r="BOC838" s="137"/>
      <c r="BOD838" s="137"/>
      <c r="BOE838" s="137"/>
      <c r="BOF838" s="137"/>
      <c r="BOG838" s="137"/>
      <c r="BOH838" s="137"/>
      <c r="BOI838" s="137"/>
      <c r="BOJ838" s="137"/>
      <c r="BOK838" s="137"/>
      <c r="BOL838" s="137"/>
      <c r="BOM838" s="137"/>
      <c r="BON838" s="137"/>
      <c r="BOO838" s="137"/>
      <c r="BOP838" s="137"/>
      <c r="BOQ838" s="137"/>
      <c r="BOR838" s="137"/>
      <c r="BOS838" s="137"/>
      <c r="BOT838" s="137"/>
      <c r="BOU838" s="137"/>
      <c r="BOV838" s="137"/>
      <c r="BOW838" s="137"/>
      <c r="BOX838" s="137"/>
      <c r="BOY838" s="137"/>
      <c r="BOZ838" s="137"/>
      <c r="BPA838" s="137"/>
      <c r="BPB838" s="137"/>
      <c r="BPC838" s="137"/>
      <c r="BPD838" s="137"/>
      <c r="BPE838" s="137"/>
      <c r="BPF838" s="137"/>
      <c r="BPG838" s="137"/>
      <c r="BPH838" s="137"/>
      <c r="BPI838" s="137"/>
      <c r="BPJ838" s="137"/>
      <c r="BPK838" s="137"/>
      <c r="BPL838" s="137"/>
      <c r="BPM838" s="137"/>
      <c r="BPN838" s="137"/>
      <c r="BPO838" s="137"/>
      <c r="BPP838" s="137"/>
      <c r="BPQ838" s="137"/>
      <c r="BPR838" s="137"/>
      <c r="BPS838" s="137"/>
      <c r="BPT838" s="137"/>
      <c r="BPU838" s="137"/>
      <c r="BPV838" s="137"/>
      <c r="BPW838" s="137"/>
      <c r="BPX838" s="137"/>
      <c r="BPY838" s="137"/>
      <c r="BPZ838" s="137"/>
      <c r="BQA838" s="137"/>
      <c r="BQB838" s="137"/>
      <c r="BQC838" s="137"/>
      <c r="BQD838" s="137"/>
      <c r="BQE838" s="137"/>
      <c r="BQF838" s="137"/>
      <c r="BQG838" s="137"/>
      <c r="BQH838" s="137"/>
      <c r="BQI838" s="137"/>
      <c r="BQJ838" s="137"/>
      <c r="BQK838" s="137"/>
      <c r="BQL838" s="137"/>
      <c r="BQM838" s="137"/>
      <c r="BQN838" s="137"/>
      <c r="BQO838" s="137"/>
      <c r="BQP838" s="137"/>
      <c r="BQQ838" s="137"/>
      <c r="BQR838" s="137"/>
      <c r="BQS838" s="137"/>
      <c r="BQT838" s="137"/>
      <c r="BQU838" s="137"/>
      <c r="BQV838" s="137"/>
      <c r="BQW838" s="137"/>
      <c r="BQX838" s="137"/>
      <c r="BQY838" s="137"/>
      <c r="BQZ838" s="137"/>
      <c r="BRA838" s="137"/>
      <c r="BRB838" s="137"/>
      <c r="BRC838" s="137"/>
      <c r="BRD838" s="137"/>
      <c r="BRE838" s="137"/>
      <c r="BRF838" s="137"/>
      <c r="BRG838" s="137"/>
      <c r="BRH838" s="137"/>
      <c r="BRI838" s="137"/>
      <c r="BRJ838" s="137"/>
      <c r="BRK838" s="137"/>
      <c r="BRL838" s="137"/>
      <c r="BRM838" s="137"/>
      <c r="BRN838" s="137"/>
      <c r="BRO838" s="137"/>
      <c r="BRP838" s="137"/>
      <c r="BRQ838" s="137"/>
      <c r="BRR838" s="137"/>
      <c r="BRS838" s="137"/>
      <c r="BRT838" s="137"/>
      <c r="BRU838" s="137"/>
      <c r="BRV838" s="137"/>
      <c r="BRW838" s="137"/>
      <c r="BRX838" s="137"/>
      <c r="BRY838" s="137"/>
      <c r="BRZ838" s="137"/>
      <c r="BSA838" s="137"/>
      <c r="BSB838" s="137"/>
      <c r="BSC838" s="137"/>
      <c r="BSD838" s="137"/>
      <c r="BSE838" s="137"/>
      <c r="BSF838" s="137"/>
      <c r="BSG838" s="137"/>
      <c r="BSH838" s="137"/>
      <c r="BSI838" s="137"/>
      <c r="BSJ838" s="137"/>
      <c r="BSK838" s="137"/>
      <c r="BSL838" s="137"/>
      <c r="BSM838" s="137"/>
      <c r="BSN838" s="137"/>
      <c r="BSO838" s="137"/>
      <c r="BSP838" s="137"/>
      <c r="BSQ838" s="137"/>
      <c r="BSR838" s="137"/>
      <c r="BSS838" s="137"/>
      <c r="BST838" s="137"/>
      <c r="BSU838" s="137"/>
      <c r="BSV838" s="137"/>
      <c r="BSW838" s="137"/>
      <c r="BSX838" s="137"/>
      <c r="BSY838" s="137"/>
      <c r="BSZ838" s="137"/>
      <c r="BTA838" s="137"/>
      <c r="BTB838" s="137"/>
      <c r="BTC838" s="137"/>
      <c r="BTD838" s="137"/>
      <c r="BTE838" s="137"/>
      <c r="BTF838" s="137"/>
      <c r="BTG838" s="137"/>
      <c r="BTH838" s="137"/>
      <c r="BTI838" s="137"/>
      <c r="BTJ838" s="137"/>
      <c r="BTK838" s="137"/>
      <c r="BTL838" s="137"/>
      <c r="BTM838" s="137"/>
      <c r="BTN838" s="137"/>
      <c r="BTO838" s="137"/>
      <c r="BTP838" s="137"/>
      <c r="BTQ838" s="137"/>
      <c r="BTR838" s="137"/>
      <c r="BTS838" s="137"/>
      <c r="BTT838" s="137"/>
      <c r="BTU838" s="137"/>
      <c r="BTV838" s="137"/>
      <c r="BTW838" s="137"/>
      <c r="BTX838" s="137"/>
      <c r="BTY838" s="137"/>
      <c r="BTZ838" s="137"/>
      <c r="BUA838" s="137"/>
      <c r="BUB838" s="137"/>
      <c r="BUC838" s="137"/>
      <c r="BUD838" s="137"/>
      <c r="BUE838" s="137"/>
      <c r="BUF838" s="137"/>
      <c r="BUG838" s="137"/>
      <c r="BUH838" s="137"/>
      <c r="BUI838" s="137"/>
      <c r="BUJ838" s="137"/>
      <c r="BUK838" s="137"/>
      <c r="BUL838" s="137"/>
      <c r="BUM838" s="137"/>
      <c r="BUN838" s="137"/>
      <c r="BUO838" s="137"/>
      <c r="BUP838" s="137"/>
      <c r="BUQ838" s="137"/>
      <c r="BUR838" s="137"/>
      <c r="BUS838" s="137"/>
      <c r="BUT838" s="137"/>
      <c r="BUU838" s="137"/>
      <c r="BUV838" s="137"/>
      <c r="BUW838" s="137"/>
      <c r="BUX838" s="137"/>
      <c r="BUY838" s="137"/>
      <c r="BUZ838" s="137"/>
      <c r="BVA838" s="137"/>
      <c r="BVB838" s="137"/>
      <c r="BVC838" s="137"/>
      <c r="BVD838" s="137"/>
      <c r="BVE838" s="137"/>
      <c r="BVF838" s="137"/>
      <c r="BVG838" s="137"/>
      <c r="BVH838" s="137"/>
      <c r="BVI838" s="137"/>
      <c r="BVJ838" s="137"/>
      <c r="BVK838" s="137"/>
      <c r="BVL838" s="137"/>
      <c r="BVM838" s="137"/>
      <c r="BVN838" s="137"/>
      <c r="BVO838" s="137"/>
      <c r="BVP838" s="137"/>
      <c r="BVQ838" s="137"/>
      <c r="BVR838" s="137"/>
      <c r="BVS838" s="137"/>
      <c r="BVT838" s="137"/>
      <c r="BVU838" s="137"/>
      <c r="BVV838" s="137"/>
      <c r="BVW838" s="137"/>
      <c r="BVX838" s="137"/>
      <c r="BVY838" s="137"/>
      <c r="BVZ838" s="137"/>
      <c r="BWA838" s="137"/>
      <c r="BWB838" s="137"/>
      <c r="BWC838" s="137"/>
      <c r="BWD838" s="137"/>
      <c r="BWE838" s="137"/>
      <c r="BWF838" s="137"/>
      <c r="BWG838" s="137"/>
      <c r="BWH838" s="137"/>
      <c r="BWI838" s="137"/>
      <c r="BWJ838" s="137"/>
      <c r="BWK838" s="137"/>
      <c r="BWL838" s="137"/>
      <c r="BWM838" s="137"/>
      <c r="BWN838" s="137"/>
      <c r="BWO838" s="137"/>
      <c r="BWP838" s="137"/>
      <c r="BWQ838" s="137"/>
      <c r="BWR838" s="137"/>
      <c r="BWS838" s="137"/>
      <c r="BWT838" s="137"/>
      <c r="BWU838" s="137"/>
      <c r="BWV838" s="137"/>
      <c r="BWW838" s="137"/>
      <c r="BWX838" s="137"/>
      <c r="BWY838" s="137"/>
      <c r="BWZ838" s="137"/>
      <c r="BXA838" s="137"/>
      <c r="BXB838" s="137"/>
      <c r="BXC838" s="137"/>
      <c r="BXD838" s="137"/>
      <c r="BXE838" s="137"/>
      <c r="BXF838" s="137"/>
      <c r="BXG838" s="137"/>
      <c r="BXH838" s="137"/>
      <c r="BXI838" s="137"/>
      <c r="BXJ838" s="137"/>
      <c r="BXK838" s="137"/>
      <c r="BXL838" s="137"/>
      <c r="BXM838" s="137"/>
      <c r="BXN838" s="137"/>
      <c r="BXO838" s="137"/>
      <c r="BXP838" s="137"/>
      <c r="BXQ838" s="137"/>
      <c r="BXR838" s="137"/>
      <c r="BXS838" s="137"/>
      <c r="BXT838" s="137"/>
      <c r="BXU838" s="137"/>
      <c r="BXV838" s="137"/>
      <c r="BXW838" s="137"/>
      <c r="BXX838" s="137"/>
      <c r="BXY838" s="137"/>
      <c r="BXZ838" s="137"/>
      <c r="BYA838" s="137"/>
      <c r="BYB838" s="137"/>
      <c r="BYC838" s="137"/>
      <c r="BYD838" s="137"/>
      <c r="BYE838" s="137"/>
      <c r="BYF838" s="137"/>
      <c r="BYG838" s="137"/>
      <c r="BYH838" s="137"/>
      <c r="BYI838" s="137"/>
      <c r="BYJ838" s="137"/>
      <c r="BYK838" s="137"/>
      <c r="BYL838" s="137"/>
      <c r="BYM838" s="137"/>
      <c r="BYN838" s="137"/>
      <c r="BYO838" s="137"/>
      <c r="BYP838" s="137"/>
      <c r="BYQ838" s="137"/>
      <c r="BYR838" s="137"/>
      <c r="BYS838" s="137"/>
      <c r="BYT838" s="137"/>
      <c r="BYU838" s="137"/>
      <c r="BYV838" s="137"/>
      <c r="BYW838" s="137"/>
      <c r="BYX838" s="137"/>
      <c r="BYY838" s="137"/>
      <c r="BYZ838" s="137"/>
      <c r="BZA838" s="137"/>
      <c r="BZB838" s="137"/>
      <c r="BZC838" s="137"/>
      <c r="BZD838" s="137"/>
      <c r="BZE838" s="137"/>
      <c r="BZF838" s="137"/>
      <c r="BZG838" s="137"/>
      <c r="BZH838" s="137"/>
      <c r="BZI838" s="137"/>
      <c r="BZJ838" s="137"/>
      <c r="BZK838" s="137"/>
      <c r="BZL838" s="137"/>
      <c r="BZM838" s="137"/>
      <c r="BZN838" s="137"/>
      <c r="BZO838" s="137"/>
      <c r="BZP838" s="137"/>
      <c r="BZQ838" s="137"/>
      <c r="BZR838" s="137"/>
      <c r="BZS838" s="137"/>
      <c r="BZT838" s="137"/>
      <c r="BZU838" s="137"/>
      <c r="BZV838" s="137"/>
      <c r="BZW838" s="137"/>
      <c r="BZX838" s="137"/>
      <c r="BZY838" s="137"/>
      <c r="BZZ838" s="137"/>
      <c r="CAA838" s="137"/>
      <c r="CAB838" s="137"/>
      <c r="CAC838" s="137"/>
      <c r="CAD838" s="137"/>
      <c r="CAE838" s="137"/>
      <c r="CAF838" s="137"/>
      <c r="CAG838" s="137"/>
      <c r="CAH838" s="137"/>
      <c r="CAI838" s="137"/>
      <c r="CAJ838" s="137"/>
      <c r="CAK838" s="137"/>
      <c r="CAL838" s="137"/>
      <c r="CAM838" s="137"/>
      <c r="CAN838" s="137"/>
      <c r="CAO838" s="137"/>
      <c r="CAP838" s="137"/>
      <c r="CAQ838" s="137"/>
      <c r="CAR838" s="137"/>
      <c r="CAS838" s="137"/>
      <c r="CAT838" s="137"/>
      <c r="CAU838" s="137"/>
      <c r="CAV838" s="137"/>
      <c r="CAW838" s="137"/>
      <c r="CAX838" s="137"/>
      <c r="CAY838" s="137"/>
      <c r="CAZ838" s="137"/>
      <c r="CBA838" s="137"/>
      <c r="CBB838" s="137"/>
      <c r="CBC838" s="137"/>
      <c r="CBD838" s="137"/>
      <c r="CBE838" s="137"/>
      <c r="CBF838" s="137"/>
      <c r="CBG838" s="137"/>
      <c r="CBH838" s="137"/>
      <c r="CBI838" s="137"/>
      <c r="CBJ838" s="137"/>
      <c r="CBK838" s="137"/>
      <c r="CBL838" s="137"/>
      <c r="CBM838" s="137"/>
      <c r="CBN838" s="137"/>
      <c r="CBO838" s="137"/>
      <c r="CBP838" s="137"/>
      <c r="CBQ838" s="137"/>
      <c r="CBR838" s="137"/>
      <c r="CBS838" s="137"/>
      <c r="CBT838" s="137"/>
      <c r="CBU838" s="137"/>
      <c r="CBV838" s="137"/>
      <c r="CBW838" s="137"/>
      <c r="CBX838" s="137"/>
      <c r="CBY838" s="137"/>
      <c r="CBZ838" s="137"/>
      <c r="CCA838" s="137"/>
      <c r="CCB838" s="137"/>
      <c r="CCC838" s="137"/>
      <c r="CCD838" s="137"/>
      <c r="CCE838" s="137"/>
      <c r="CCF838" s="137"/>
      <c r="CCG838" s="137"/>
      <c r="CCH838" s="137"/>
      <c r="CCI838" s="137"/>
      <c r="CCJ838" s="137"/>
      <c r="CCK838" s="137"/>
      <c r="CCL838" s="137"/>
      <c r="CCM838" s="137"/>
      <c r="CCN838" s="137"/>
      <c r="CCO838" s="137"/>
      <c r="CCP838" s="137"/>
      <c r="CCQ838" s="137"/>
      <c r="CCR838" s="137"/>
      <c r="CCS838" s="137"/>
      <c r="CCT838" s="137"/>
      <c r="CCU838" s="137"/>
      <c r="CCV838" s="137"/>
      <c r="CCW838" s="137"/>
      <c r="CCX838" s="137"/>
      <c r="CCY838" s="137"/>
      <c r="CCZ838" s="137"/>
      <c r="CDA838" s="137"/>
      <c r="CDB838" s="137"/>
      <c r="CDC838" s="137"/>
      <c r="CDD838" s="137"/>
      <c r="CDE838" s="137"/>
      <c r="CDF838" s="137"/>
      <c r="CDG838" s="137"/>
      <c r="CDH838" s="137"/>
      <c r="CDI838" s="137"/>
      <c r="CDJ838" s="137"/>
      <c r="CDK838" s="137"/>
      <c r="CDL838" s="137"/>
      <c r="CDM838" s="137"/>
      <c r="CDN838" s="137"/>
      <c r="CDO838" s="137"/>
      <c r="CDP838" s="137"/>
      <c r="CDQ838" s="137"/>
      <c r="CDR838" s="137"/>
      <c r="CDS838" s="137"/>
      <c r="CDT838" s="137"/>
      <c r="CDU838" s="137"/>
      <c r="CDV838" s="137"/>
      <c r="CDW838" s="137"/>
      <c r="CDX838" s="137"/>
      <c r="CDY838" s="137"/>
      <c r="CDZ838" s="137"/>
      <c r="CEA838" s="137"/>
      <c r="CEB838" s="137"/>
      <c r="CEC838" s="137"/>
      <c r="CED838" s="137"/>
      <c r="CEE838" s="137"/>
      <c r="CEF838" s="137"/>
      <c r="CEG838" s="137"/>
      <c r="CEH838" s="137"/>
      <c r="CEI838" s="137"/>
      <c r="CEJ838" s="137"/>
      <c r="CEK838" s="137"/>
      <c r="CEL838" s="137"/>
      <c r="CEM838" s="137"/>
      <c r="CEN838" s="137"/>
      <c r="CEO838" s="137"/>
      <c r="CEP838" s="137"/>
      <c r="CEQ838" s="137"/>
      <c r="CER838" s="137"/>
      <c r="CES838" s="137"/>
      <c r="CET838" s="137"/>
      <c r="CEU838" s="137"/>
      <c r="CEV838" s="137"/>
      <c r="CEW838" s="137"/>
      <c r="CEX838" s="137"/>
      <c r="CEY838" s="137"/>
      <c r="CEZ838" s="137"/>
      <c r="CFA838" s="137"/>
      <c r="CFB838" s="137"/>
      <c r="CFC838" s="137"/>
      <c r="CFD838" s="137"/>
      <c r="CFE838" s="137"/>
      <c r="CFF838" s="137"/>
      <c r="CFG838" s="137"/>
      <c r="CFH838" s="137"/>
      <c r="CFI838" s="137"/>
      <c r="CFJ838" s="137"/>
      <c r="CFK838" s="137"/>
      <c r="CFL838" s="137"/>
      <c r="CFM838" s="137"/>
      <c r="CFN838" s="137"/>
      <c r="CFO838" s="137"/>
      <c r="CFP838" s="137"/>
      <c r="CFQ838" s="137"/>
      <c r="CFR838" s="137"/>
      <c r="CFS838" s="137"/>
      <c r="CFT838" s="137"/>
      <c r="CFU838" s="137"/>
      <c r="CFV838" s="137"/>
      <c r="CFW838" s="137"/>
      <c r="CFX838" s="137"/>
      <c r="CFY838" s="137"/>
      <c r="CFZ838" s="137"/>
      <c r="CGA838" s="137"/>
      <c r="CGB838" s="137"/>
      <c r="CGC838" s="137"/>
      <c r="CGD838" s="137"/>
      <c r="CGE838" s="137"/>
      <c r="CGF838" s="137"/>
      <c r="CGG838" s="137"/>
      <c r="CGH838" s="137"/>
      <c r="CGI838" s="137"/>
      <c r="CGJ838" s="137"/>
      <c r="CGK838" s="137"/>
      <c r="CGL838" s="137"/>
      <c r="CGM838" s="137"/>
      <c r="CGN838" s="137"/>
      <c r="CGO838" s="137"/>
      <c r="CGP838" s="137"/>
      <c r="CGQ838" s="137"/>
      <c r="CGR838" s="137"/>
      <c r="CGS838" s="137"/>
      <c r="CGT838" s="137"/>
      <c r="CGU838" s="137"/>
      <c r="CGV838" s="137"/>
      <c r="CGW838" s="137"/>
      <c r="CGX838" s="137"/>
      <c r="CGY838" s="137"/>
      <c r="CGZ838" s="137"/>
      <c r="CHA838" s="137"/>
      <c r="CHB838" s="137"/>
      <c r="CHC838" s="137"/>
      <c r="CHD838" s="137"/>
      <c r="CHE838" s="137"/>
      <c r="CHF838" s="137"/>
      <c r="CHG838" s="137"/>
      <c r="CHH838" s="137"/>
      <c r="CHI838" s="137"/>
      <c r="CHJ838" s="137"/>
      <c r="CHK838" s="137"/>
      <c r="CHL838" s="137"/>
      <c r="CHM838" s="137"/>
      <c r="CHN838" s="137"/>
      <c r="CHO838" s="137"/>
      <c r="CHP838" s="137"/>
      <c r="CHQ838" s="137"/>
      <c r="CHR838" s="137"/>
      <c r="CHS838" s="137"/>
      <c r="CHT838" s="137"/>
      <c r="CHU838" s="137"/>
      <c r="CHV838" s="137"/>
      <c r="CHW838" s="137"/>
      <c r="CHX838" s="137"/>
      <c r="CHY838" s="137"/>
      <c r="CHZ838" s="137"/>
      <c r="CIA838" s="137"/>
      <c r="CIB838" s="137"/>
      <c r="CIC838" s="137"/>
      <c r="CID838" s="137"/>
      <c r="CIE838" s="137"/>
      <c r="CIF838" s="137"/>
      <c r="CIG838" s="137"/>
      <c r="CIH838" s="137"/>
      <c r="CII838" s="137"/>
      <c r="CIJ838" s="137"/>
      <c r="CIK838" s="137"/>
      <c r="CIL838" s="137"/>
      <c r="CIM838" s="137"/>
      <c r="CIN838" s="137"/>
      <c r="CIO838" s="137"/>
      <c r="CIP838" s="137"/>
      <c r="CIQ838" s="137"/>
      <c r="CIR838" s="137"/>
      <c r="CIS838" s="137"/>
      <c r="CIT838" s="137"/>
      <c r="CIU838" s="137"/>
      <c r="CIV838" s="137"/>
      <c r="CIW838" s="137"/>
      <c r="CIX838" s="137"/>
      <c r="CIY838" s="137"/>
      <c r="CIZ838" s="137"/>
      <c r="CJA838" s="137"/>
      <c r="CJB838" s="137"/>
      <c r="CJC838" s="137"/>
      <c r="CJD838" s="137"/>
      <c r="CJE838" s="137"/>
      <c r="CJF838" s="137"/>
      <c r="CJG838" s="137"/>
      <c r="CJH838" s="137"/>
      <c r="CJI838" s="137"/>
      <c r="CJJ838" s="137"/>
      <c r="CJK838" s="137"/>
      <c r="CJL838" s="137"/>
      <c r="CJM838" s="137"/>
      <c r="CJN838" s="137"/>
      <c r="CJO838" s="137"/>
      <c r="CJP838" s="137"/>
      <c r="CJQ838" s="137"/>
      <c r="CJR838" s="137"/>
      <c r="CJS838" s="137"/>
      <c r="CJT838" s="137"/>
      <c r="CJU838" s="137"/>
      <c r="CJV838" s="137"/>
      <c r="CJW838" s="137"/>
      <c r="CJX838" s="137"/>
      <c r="CJY838" s="137"/>
      <c r="CJZ838" s="137"/>
      <c r="CKA838" s="137"/>
      <c r="CKB838" s="137"/>
      <c r="CKC838" s="137"/>
      <c r="CKD838" s="137"/>
      <c r="CKE838" s="137"/>
      <c r="CKF838" s="137"/>
      <c r="CKG838" s="137"/>
      <c r="CKH838" s="137"/>
      <c r="CKI838" s="137"/>
      <c r="CKJ838" s="137"/>
      <c r="CKK838" s="137"/>
      <c r="CKL838" s="137"/>
      <c r="CKM838" s="137"/>
      <c r="CKN838" s="137"/>
      <c r="CKO838" s="137"/>
      <c r="CKP838" s="137"/>
      <c r="CKQ838" s="137"/>
      <c r="CKR838" s="137"/>
      <c r="CKS838" s="137"/>
      <c r="CKT838" s="137"/>
      <c r="CKU838" s="137"/>
      <c r="CKV838" s="137"/>
      <c r="CKW838" s="137"/>
      <c r="CKX838" s="137"/>
      <c r="CKY838" s="137"/>
      <c r="CKZ838" s="137"/>
      <c r="CLA838" s="137"/>
      <c r="CLB838" s="137"/>
      <c r="CLC838" s="137"/>
      <c r="CLD838" s="137"/>
      <c r="CLE838" s="137"/>
      <c r="CLF838" s="137"/>
      <c r="CLG838" s="137"/>
      <c r="CLH838" s="137"/>
      <c r="CLI838" s="137"/>
      <c r="CLJ838" s="137"/>
      <c r="CLK838" s="137"/>
      <c r="CLL838" s="137"/>
      <c r="CLM838" s="137"/>
      <c r="CLN838" s="137"/>
      <c r="CLO838" s="137"/>
      <c r="CLP838" s="137"/>
      <c r="CLQ838" s="137"/>
      <c r="CLR838" s="137"/>
      <c r="CLS838" s="137"/>
      <c r="CLT838" s="137"/>
      <c r="CLU838" s="137"/>
      <c r="CLV838" s="137"/>
      <c r="CLW838" s="137"/>
      <c r="CLX838" s="137"/>
      <c r="CLY838" s="137"/>
      <c r="CLZ838" s="137"/>
      <c r="CMA838" s="137"/>
      <c r="CMB838" s="137"/>
      <c r="CMC838" s="137"/>
      <c r="CMD838" s="137"/>
      <c r="CME838" s="137"/>
      <c r="CMF838" s="137"/>
      <c r="CMG838" s="137"/>
      <c r="CMH838" s="137"/>
      <c r="CMI838" s="137"/>
      <c r="CMJ838" s="137"/>
      <c r="CMK838" s="137"/>
      <c r="CML838" s="137"/>
      <c r="CMM838" s="137"/>
      <c r="CMN838" s="137"/>
      <c r="CMO838" s="137"/>
      <c r="CMP838" s="137"/>
      <c r="CMQ838" s="137"/>
      <c r="CMR838" s="137"/>
      <c r="CMS838" s="137"/>
      <c r="CMT838" s="137"/>
      <c r="CMU838" s="137"/>
      <c r="CMV838" s="137"/>
      <c r="CMW838" s="137"/>
      <c r="CMX838" s="137"/>
      <c r="CMY838" s="137"/>
      <c r="CMZ838" s="137"/>
      <c r="CNA838" s="137"/>
      <c r="CNB838" s="137"/>
      <c r="CNC838" s="137"/>
      <c r="CND838" s="137"/>
      <c r="CNE838" s="137"/>
      <c r="CNF838" s="137"/>
      <c r="CNG838" s="137"/>
      <c r="CNH838" s="137"/>
      <c r="CNI838" s="137"/>
      <c r="CNJ838" s="137"/>
      <c r="CNK838" s="137"/>
      <c r="CNL838" s="137"/>
      <c r="CNM838" s="137"/>
      <c r="CNN838" s="137"/>
      <c r="CNO838" s="137"/>
      <c r="CNP838" s="137"/>
      <c r="CNQ838" s="137"/>
      <c r="CNR838" s="137"/>
      <c r="CNS838" s="137"/>
      <c r="CNT838" s="137"/>
      <c r="CNU838" s="137"/>
      <c r="CNV838" s="137"/>
      <c r="CNW838" s="137"/>
      <c r="CNX838" s="137"/>
      <c r="CNY838" s="137"/>
      <c r="CNZ838" s="137"/>
      <c r="COA838" s="137"/>
      <c r="COB838" s="137"/>
      <c r="COC838" s="137"/>
      <c r="COD838" s="137"/>
      <c r="COE838" s="137"/>
      <c r="COF838" s="137"/>
      <c r="COG838" s="137"/>
      <c r="COH838" s="137"/>
      <c r="COI838" s="137"/>
      <c r="COJ838" s="137"/>
      <c r="COK838" s="137"/>
      <c r="COL838" s="137"/>
      <c r="COM838" s="137"/>
      <c r="CON838" s="137"/>
      <c r="COO838" s="137"/>
      <c r="COP838" s="137"/>
      <c r="COQ838" s="137"/>
      <c r="COR838" s="137"/>
      <c r="COS838" s="137"/>
      <c r="COT838" s="137"/>
      <c r="COU838" s="137"/>
      <c r="COV838" s="137"/>
      <c r="COW838" s="137"/>
      <c r="COX838" s="137"/>
      <c r="COY838" s="137"/>
      <c r="COZ838" s="137"/>
      <c r="CPA838" s="137"/>
      <c r="CPB838" s="137"/>
      <c r="CPC838" s="137"/>
      <c r="CPD838" s="137"/>
      <c r="CPE838" s="137"/>
      <c r="CPF838" s="137"/>
      <c r="CPG838" s="137"/>
      <c r="CPH838" s="137"/>
      <c r="CPI838" s="137"/>
      <c r="CPJ838" s="137"/>
      <c r="CPK838" s="137"/>
      <c r="CPL838" s="137"/>
      <c r="CPM838" s="137"/>
      <c r="CPN838" s="137"/>
      <c r="CPO838" s="137"/>
      <c r="CPP838" s="137"/>
      <c r="CPQ838" s="137"/>
      <c r="CPR838" s="137"/>
      <c r="CPS838" s="137"/>
      <c r="CPT838" s="137"/>
      <c r="CPU838" s="137"/>
      <c r="CPV838" s="137"/>
      <c r="CPW838" s="137"/>
      <c r="CPX838" s="137"/>
      <c r="CPY838" s="137"/>
      <c r="CPZ838" s="137"/>
      <c r="CQA838" s="137"/>
      <c r="CQB838" s="137"/>
      <c r="CQC838" s="137"/>
      <c r="CQD838" s="137"/>
      <c r="CQE838" s="137"/>
      <c r="CQF838" s="137"/>
      <c r="CQG838" s="137"/>
      <c r="CQH838" s="137"/>
      <c r="CQI838" s="137"/>
      <c r="CQJ838" s="137"/>
      <c r="CQK838" s="137"/>
      <c r="CQL838" s="137"/>
      <c r="CQM838" s="137"/>
      <c r="CQN838" s="137"/>
      <c r="CQO838" s="137"/>
      <c r="CQP838" s="137"/>
      <c r="CQQ838" s="137"/>
      <c r="CQR838" s="137"/>
      <c r="CQS838" s="137"/>
      <c r="CQT838" s="137"/>
      <c r="CQU838" s="137"/>
      <c r="CQV838" s="137"/>
      <c r="CQW838" s="137"/>
      <c r="CQX838" s="137"/>
      <c r="CQY838" s="137"/>
      <c r="CQZ838" s="137"/>
      <c r="CRA838" s="137"/>
      <c r="CRB838" s="137"/>
      <c r="CRC838" s="137"/>
      <c r="CRD838" s="137"/>
      <c r="CRE838" s="137"/>
      <c r="CRF838" s="137"/>
      <c r="CRG838" s="137"/>
      <c r="CRH838" s="137"/>
      <c r="CRI838" s="137"/>
      <c r="CRJ838" s="137"/>
      <c r="CRK838" s="137"/>
      <c r="CRL838" s="137"/>
      <c r="CRM838" s="137"/>
      <c r="CRN838" s="137"/>
      <c r="CRO838" s="137"/>
      <c r="CRP838" s="137"/>
      <c r="CRQ838" s="137"/>
      <c r="CRR838" s="137"/>
      <c r="CRS838" s="137"/>
      <c r="CRT838" s="137"/>
      <c r="CRU838" s="137"/>
      <c r="CRV838" s="137"/>
      <c r="CRW838" s="137"/>
      <c r="CRX838" s="137"/>
      <c r="CRY838" s="137"/>
      <c r="CRZ838" s="137"/>
      <c r="CSA838" s="137"/>
      <c r="CSB838" s="137"/>
      <c r="CSC838" s="137"/>
      <c r="CSD838" s="137"/>
      <c r="CSE838" s="137"/>
      <c r="CSF838" s="137"/>
      <c r="CSG838" s="137"/>
      <c r="CSH838" s="137"/>
      <c r="CSI838" s="137"/>
      <c r="CSJ838" s="137"/>
      <c r="CSK838" s="137"/>
      <c r="CSL838" s="137"/>
      <c r="CSM838" s="137"/>
      <c r="CSN838" s="137"/>
      <c r="CSO838" s="137"/>
      <c r="CSP838" s="137"/>
      <c r="CSQ838" s="137"/>
      <c r="CSR838" s="137"/>
      <c r="CSS838" s="137"/>
      <c r="CST838" s="137"/>
      <c r="CSU838" s="137"/>
      <c r="CSV838" s="137"/>
      <c r="CSW838" s="137"/>
      <c r="CSX838" s="137"/>
      <c r="CSY838" s="137"/>
      <c r="CSZ838" s="137"/>
      <c r="CTA838" s="137"/>
      <c r="CTB838" s="137"/>
      <c r="CTC838" s="137"/>
      <c r="CTD838" s="137"/>
      <c r="CTE838" s="137"/>
      <c r="CTF838" s="137"/>
      <c r="CTG838" s="137"/>
      <c r="CTH838" s="137"/>
      <c r="CTI838" s="137"/>
      <c r="CTJ838" s="137"/>
      <c r="CTK838" s="137"/>
      <c r="CTL838" s="137"/>
      <c r="CTM838" s="137"/>
      <c r="CTN838" s="137"/>
      <c r="CTO838" s="137"/>
      <c r="CTP838" s="137"/>
      <c r="CTQ838" s="137"/>
      <c r="CTR838" s="137"/>
      <c r="CTS838" s="137"/>
      <c r="CTT838" s="137"/>
      <c r="CTU838" s="137"/>
      <c r="CTV838" s="137"/>
      <c r="CTW838" s="137"/>
      <c r="CTX838" s="137"/>
      <c r="CTY838" s="137"/>
      <c r="CTZ838" s="137"/>
      <c r="CUA838" s="137"/>
      <c r="CUB838" s="137"/>
      <c r="CUC838" s="137"/>
      <c r="CUD838" s="137"/>
      <c r="CUE838" s="137"/>
      <c r="CUF838" s="137"/>
      <c r="CUG838" s="137"/>
      <c r="CUH838" s="137"/>
      <c r="CUI838" s="137"/>
      <c r="CUJ838" s="137"/>
      <c r="CUK838" s="137"/>
      <c r="CUL838" s="137"/>
      <c r="CUM838" s="137"/>
      <c r="CUN838" s="137"/>
      <c r="CUO838" s="137"/>
      <c r="CUP838" s="137"/>
      <c r="CUQ838" s="137"/>
      <c r="CUR838" s="137"/>
      <c r="CUS838" s="137"/>
      <c r="CUT838" s="137"/>
      <c r="CUU838" s="137"/>
      <c r="CUV838" s="137"/>
      <c r="CUW838" s="137"/>
      <c r="CUX838" s="137"/>
      <c r="CUY838" s="137"/>
      <c r="CUZ838" s="137"/>
      <c r="CVA838" s="137"/>
      <c r="CVB838" s="137"/>
      <c r="CVC838" s="137"/>
      <c r="CVD838" s="137"/>
      <c r="CVE838" s="137"/>
      <c r="CVF838" s="137"/>
      <c r="CVG838" s="137"/>
      <c r="CVH838" s="137"/>
      <c r="CVI838" s="137"/>
      <c r="CVJ838" s="137"/>
      <c r="CVK838" s="137"/>
      <c r="CVL838" s="137"/>
      <c r="CVM838" s="137"/>
      <c r="CVN838" s="137"/>
      <c r="CVO838" s="137"/>
      <c r="CVP838" s="137"/>
      <c r="CVQ838" s="137"/>
      <c r="CVR838" s="137"/>
      <c r="CVS838" s="137"/>
      <c r="CVT838" s="137"/>
      <c r="CVU838" s="137"/>
      <c r="CVV838" s="137"/>
      <c r="CVW838" s="137"/>
      <c r="CVX838" s="137"/>
      <c r="CVY838" s="137"/>
      <c r="CVZ838" s="137"/>
      <c r="CWA838" s="137"/>
      <c r="CWB838" s="137"/>
      <c r="CWC838" s="137"/>
      <c r="CWD838" s="137"/>
      <c r="CWE838" s="137"/>
      <c r="CWF838" s="137"/>
      <c r="CWG838" s="137"/>
      <c r="CWH838" s="137"/>
      <c r="CWI838" s="137"/>
      <c r="CWJ838" s="137"/>
      <c r="CWK838" s="137"/>
      <c r="CWL838" s="137"/>
      <c r="CWM838" s="137"/>
      <c r="CWN838" s="137"/>
      <c r="CWO838" s="137"/>
      <c r="CWP838" s="137"/>
      <c r="CWQ838" s="137"/>
      <c r="CWR838" s="137"/>
      <c r="CWS838" s="137"/>
      <c r="CWT838" s="137"/>
      <c r="CWU838" s="137"/>
      <c r="CWV838" s="137"/>
      <c r="CWW838" s="137"/>
      <c r="CWX838" s="137"/>
      <c r="CWY838" s="137"/>
      <c r="CWZ838" s="137"/>
      <c r="CXA838" s="137"/>
      <c r="CXB838" s="137"/>
      <c r="CXC838" s="137"/>
      <c r="CXD838" s="137"/>
      <c r="CXE838" s="137"/>
      <c r="CXF838" s="137"/>
      <c r="CXG838" s="137"/>
      <c r="CXH838" s="137"/>
      <c r="CXI838" s="137"/>
      <c r="CXJ838" s="137"/>
      <c r="CXK838" s="137"/>
      <c r="CXL838" s="137"/>
      <c r="CXM838" s="137"/>
      <c r="CXN838" s="137"/>
      <c r="CXO838" s="137"/>
      <c r="CXP838" s="137"/>
      <c r="CXQ838" s="137"/>
      <c r="CXR838" s="137"/>
      <c r="CXS838" s="137"/>
      <c r="CXT838" s="137"/>
      <c r="CXU838" s="137"/>
      <c r="CXV838" s="137"/>
      <c r="CXW838" s="137"/>
      <c r="CXX838" s="137"/>
      <c r="CXY838" s="137"/>
      <c r="CXZ838" s="137"/>
      <c r="CYA838" s="137"/>
      <c r="CYB838" s="137"/>
      <c r="CYC838" s="137"/>
      <c r="CYD838" s="137"/>
      <c r="CYE838" s="137"/>
      <c r="CYF838" s="137"/>
      <c r="CYG838" s="137"/>
      <c r="CYH838" s="137"/>
      <c r="CYI838" s="137"/>
      <c r="CYJ838" s="137"/>
      <c r="CYK838" s="137"/>
      <c r="CYL838" s="137"/>
      <c r="CYM838" s="137"/>
      <c r="CYN838" s="137"/>
      <c r="CYO838" s="137"/>
      <c r="CYP838" s="137"/>
      <c r="CYQ838" s="137"/>
      <c r="CYR838" s="137"/>
      <c r="CYS838" s="137"/>
      <c r="CYT838" s="137"/>
      <c r="CYU838" s="137"/>
      <c r="CYV838" s="137"/>
      <c r="CYW838" s="137"/>
      <c r="CYX838" s="137"/>
      <c r="CYY838" s="137"/>
      <c r="CYZ838" s="137"/>
      <c r="CZA838" s="137"/>
      <c r="CZB838" s="137"/>
      <c r="CZC838" s="137"/>
      <c r="CZD838" s="137"/>
      <c r="CZE838" s="137"/>
      <c r="CZF838" s="137"/>
      <c r="CZG838" s="137"/>
      <c r="CZH838" s="137"/>
      <c r="CZI838" s="137"/>
      <c r="CZJ838" s="137"/>
      <c r="CZK838" s="137"/>
      <c r="CZL838" s="137"/>
      <c r="CZM838" s="137"/>
      <c r="CZN838" s="137"/>
      <c r="CZO838" s="137"/>
      <c r="CZP838" s="137"/>
      <c r="CZQ838" s="137"/>
      <c r="CZR838" s="137"/>
      <c r="CZS838" s="137"/>
      <c r="CZT838" s="137"/>
      <c r="CZU838" s="137"/>
      <c r="CZV838" s="137"/>
      <c r="CZW838" s="137"/>
      <c r="CZX838" s="137"/>
      <c r="CZY838" s="137"/>
      <c r="CZZ838" s="137"/>
      <c r="DAA838" s="137"/>
      <c r="DAB838" s="137"/>
      <c r="DAC838" s="137"/>
      <c r="DAD838" s="137"/>
      <c r="DAE838" s="137"/>
      <c r="DAF838" s="137"/>
      <c r="DAG838" s="137"/>
      <c r="DAH838" s="137"/>
      <c r="DAI838" s="137"/>
      <c r="DAJ838" s="137"/>
      <c r="DAK838" s="137"/>
      <c r="DAL838" s="137"/>
      <c r="DAM838" s="137"/>
      <c r="DAN838" s="137"/>
      <c r="DAO838" s="137"/>
      <c r="DAP838" s="137"/>
      <c r="DAQ838" s="137"/>
      <c r="DAR838" s="137"/>
      <c r="DAS838" s="137"/>
      <c r="DAT838" s="137"/>
      <c r="DAU838" s="137"/>
      <c r="DAV838" s="137"/>
      <c r="DAW838" s="137"/>
      <c r="DAX838" s="137"/>
      <c r="DAY838" s="137"/>
      <c r="DAZ838" s="137"/>
      <c r="DBA838" s="137"/>
      <c r="DBB838" s="137"/>
      <c r="DBC838" s="137"/>
      <c r="DBD838" s="137"/>
      <c r="DBE838" s="137"/>
      <c r="DBF838" s="137"/>
      <c r="DBG838" s="137"/>
      <c r="DBH838" s="137"/>
      <c r="DBI838" s="137"/>
      <c r="DBJ838" s="137"/>
      <c r="DBK838" s="137"/>
      <c r="DBL838" s="137"/>
      <c r="DBM838" s="137"/>
      <c r="DBN838" s="137"/>
      <c r="DBO838" s="137"/>
      <c r="DBP838" s="137"/>
      <c r="DBQ838" s="137"/>
      <c r="DBR838" s="137"/>
      <c r="DBS838" s="137"/>
      <c r="DBT838" s="137"/>
      <c r="DBU838" s="137"/>
      <c r="DBV838" s="137"/>
      <c r="DBW838" s="137"/>
      <c r="DBX838" s="137"/>
      <c r="DBY838" s="137"/>
      <c r="DBZ838" s="137"/>
      <c r="DCA838" s="137"/>
      <c r="DCB838" s="137"/>
      <c r="DCC838" s="137"/>
      <c r="DCD838" s="137"/>
      <c r="DCE838" s="137"/>
      <c r="DCF838" s="137"/>
      <c r="DCG838" s="137"/>
      <c r="DCH838" s="137"/>
      <c r="DCI838" s="137"/>
      <c r="DCJ838" s="137"/>
      <c r="DCK838" s="137"/>
      <c r="DCL838" s="137"/>
      <c r="DCM838" s="137"/>
      <c r="DCN838" s="137"/>
      <c r="DCO838" s="137"/>
      <c r="DCP838" s="137"/>
      <c r="DCQ838" s="137"/>
      <c r="DCR838" s="137"/>
      <c r="DCS838" s="137"/>
      <c r="DCT838" s="137"/>
      <c r="DCU838" s="137"/>
      <c r="DCV838" s="137"/>
      <c r="DCW838" s="137"/>
      <c r="DCX838" s="137"/>
      <c r="DCY838" s="137"/>
      <c r="DCZ838" s="137"/>
      <c r="DDA838" s="137"/>
      <c r="DDB838" s="137"/>
      <c r="DDC838" s="137"/>
      <c r="DDD838" s="137"/>
      <c r="DDE838" s="137"/>
      <c r="DDF838" s="137"/>
      <c r="DDG838" s="137"/>
      <c r="DDH838" s="137"/>
      <c r="DDI838" s="137"/>
      <c r="DDJ838" s="137"/>
      <c r="DDK838" s="137"/>
      <c r="DDL838" s="137"/>
      <c r="DDM838" s="137"/>
      <c r="DDN838" s="137"/>
      <c r="DDO838" s="137"/>
      <c r="DDP838" s="137"/>
      <c r="DDQ838" s="137"/>
      <c r="DDR838" s="137"/>
      <c r="DDS838" s="137"/>
      <c r="DDT838" s="137"/>
      <c r="DDU838" s="137"/>
      <c r="DDV838" s="137"/>
      <c r="DDW838" s="137"/>
      <c r="DDX838" s="137"/>
      <c r="DDY838" s="137"/>
      <c r="DDZ838" s="137"/>
      <c r="DEA838" s="137"/>
      <c r="DEB838" s="137"/>
      <c r="DEC838" s="137"/>
      <c r="DED838" s="137"/>
      <c r="DEE838" s="137"/>
      <c r="DEF838" s="137"/>
      <c r="DEG838" s="137"/>
      <c r="DEH838" s="137"/>
      <c r="DEI838" s="137"/>
      <c r="DEJ838" s="137"/>
      <c r="DEK838" s="137"/>
      <c r="DEL838" s="137"/>
      <c r="DEM838" s="137"/>
      <c r="DEN838" s="137"/>
      <c r="DEO838" s="137"/>
      <c r="DEP838" s="137"/>
      <c r="DEQ838" s="137"/>
      <c r="DER838" s="137"/>
      <c r="DES838" s="137"/>
      <c r="DET838" s="137"/>
      <c r="DEU838" s="137"/>
      <c r="DEV838" s="137"/>
      <c r="DEW838" s="137"/>
      <c r="DEX838" s="137"/>
      <c r="DEY838" s="137"/>
      <c r="DEZ838" s="137"/>
      <c r="DFA838" s="137"/>
      <c r="DFB838" s="137"/>
      <c r="DFC838" s="137"/>
      <c r="DFD838" s="137"/>
      <c r="DFE838" s="137"/>
      <c r="DFF838" s="137"/>
      <c r="DFG838" s="137"/>
      <c r="DFH838" s="137"/>
      <c r="DFI838" s="137"/>
      <c r="DFJ838" s="137"/>
      <c r="DFK838" s="137"/>
      <c r="DFL838" s="137"/>
      <c r="DFM838" s="137"/>
      <c r="DFN838" s="137"/>
      <c r="DFO838" s="137"/>
      <c r="DFP838" s="137"/>
      <c r="DFQ838" s="137"/>
      <c r="DFR838" s="137"/>
      <c r="DFS838" s="137"/>
      <c r="DFT838" s="137"/>
      <c r="DFU838" s="137"/>
      <c r="DFV838" s="137"/>
      <c r="DFW838" s="137"/>
      <c r="DFX838" s="137"/>
      <c r="DFY838" s="137"/>
      <c r="DFZ838" s="137"/>
      <c r="DGA838" s="137"/>
      <c r="DGB838" s="137"/>
      <c r="DGC838" s="137"/>
      <c r="DGD838" s="137"/>
      <c r="DGE838" s="137"/>
      <c r="DGF838" s="137"/>
      <c r="DGG838" s="137"/>
      <c r="DGH838" s="137"/>
      <c r="DGI838" s="137"/>
      <c r="DGJ838" s="137"/>
      <c r="DGK838" s="137"/>
      <c r="DGL838" s="137"/>
      <c r="DGM838" s="137"/>
      <c r="DGN838" s="137"/>
      <c r="DGO838" s="137"/>
      <c r="DGP838" s="137"/>
      <c r="DGQ838" s="137"/>
      <c r="DGR838" s="137"/>
      <c r="DGS838" s="137"/>
      <c r="DGT838" s="137"/>
      <c r="DGU838" s="137"/>
      <c r="DGV838" s="137"/>
      <c r="DGW838" s="137"/>
      <c r="DGX838" s="137"/>
      <c r="DGY838" s="137"/>
      <c r="DGZ838" s="137"/>
      <c r="DHA838" s="137"/>
      <c r="DHB838" s="137"/>
      <c r="DHC838" s="137"/>
      <c r="DHD838" s="137"/>
      <c r="DHE838" s="137"/>
      <c r="DHF838" s="137"/>
      <c r="DHG838" s="137"/>
      <c r="DHH838" s="137"/>
      <c r="DHI838" s="137"/>
      <c r="DHJ838" s="137"/>
      <c r="DHK838" s="137"/>
      <c r="DHL838" s="137"/>
      <c r="DHM838" s="137"/>
      <c r="DHN838" s="137"/>
      <c r="DHO838" s="137"/>
      <c r="DHP838" s="137"/>
      <c r="DHQ838" s="137"/>
      <c r="DHR838" s="137"/>
      <c r="DHS838" s="137"/>
      <c r="DHT838" s="137"/>
      <c r="DHU838" s="137"/>
      <c r="DHV838" s="137"/>
      <c r="DHW838" s="137"/>
      <c r="DHX838" s="137"/>
      <c r="DHY838" s="137"/>
      <c r="DHZ838" s="137"/>
      <c r="DIA838" s="137"/>
      <c r="DIB838" s="137"/>
      <c r="DIC838" s="137"/>
      <c r="DID838" s="137"/>
      <c r="DIE838" s="137"/>
      <c r="DIF838" s="137"/>
      <c r="DIG838" s="137"/>
      <c r="DIH838" s="137"/>
      <c r="DII838" s="137"/>
      <c r="DIJ838" s="137"/>
      <c r="DIK838" s="137"/>
      <c r="DIL838" s="137"/>
      <c r="DIM838" s="137"/>
      <c r="DIN838" s="137"/>
      <c r="DIO838" s="137"/>
      <c r="DIP838" s="137"/>
      <c r="DIQ838" s="137"/>
      <c r="DIR838" s="137"/>
      <c r="DIS838" s="137"/>
      <c r="DIT838" s="137"/>
      <c r="DIU838" s="137"/>
      <c r="DIV838" s="137"/>
      <c r="DIW838" s="137"/>
      <c r="DIX838" s="137"/>
      <c r="DIY838" s="137"/>
      <c r="DIZ838" s="137"/>
      <c r="DJA838" s="137"/>
      <c r="DJB838" s="137"/>
      <c r="DJC838" s="137"/>
      <c r="DJD838" s="137"/>
      <c r="DJE838" s="137"/>
      <c r="DJF838" s="137"/>
      <c r="DJG838" s="137"/>
      <c r="DJH838" s="137"/>
      <c r="DJI838" s="137"/>
      <c r="DJJ838" s="137"/>
      <c r="DJK838" s="137"/>
      <c r="DJL838" s="137"/>
      <c r="DJM838" s="137"/>
      <c r="DJN838" s="137"/>
      <c r="DJO838" s="137"/>
      <c r="DJP838" s="137"/>
      <c r="DJQ838" s="137"/>
      <c r="DJR838" s="137"/>
      <c r="DJS838" s="137"/>
      <c r="DJT838" s="137"/>
      <c r="DJU838" s="137"/>
      <c r="DJV838" s="137"/>
      <c r="DJW838" s="137"/>
      <c r="DJX838" s="137"/>
      <c r="DJY838" s="137"/>
      <c r="DJZ838" s="137"/>
      <c r="DKA838" s="137"/>
      <c r="DKB838" s="137"/>
      <c r="DKC838" s="137"/>
      <c r="DKD838" s="137"/>
      <c r="DKE838" s="137"/>
      <c r="DKF838" s="137"/>
      <c r="DKG838" s="137"/>
      <c r="DKH838" s="137"/>
      <c r="DKI838" s="137"/>
      <c r="DKJ838" s="137"/>
      <c r="DKK838" s="137"/>
      <c r="DKL838" s="137"/>
      <c r="DKM838" s="137"/>
      <c r="DKN838" s="137"/>
      <c r="DKO838" s="137"/>
      <c r="DKP838" s="137"/>
      <c r="DKQ838" s="137"/>
      <c r="DKR838" s="137"/>
      <c r="DKS838" s="137"/>
      <c r="DKT838" s="137"/>
      <c r="DKU838" s="137"/>
      <c r="DKV838" s="137"/>
      <c r="DKW838" s="137"/>
      <c r="DKX838" s="137"/>
      <c r="DKY838" s="137"/>
      <c r="DKZ838" s="137"/>
      <c r="DLA838" s="137"/>
      <c r="DLB838" s="137"/>
      <c r="DLC838" s="137"/>
      <c r="DLD838" s="137"/>
      <c r="DLE838" s="137"/>
      <c r="DLF838" s="137"/>
      <c r="DLG838" s="137"/>
      <c r="DLH838" s="137"/>
      <c r="DLI838" s="137"/>
      <c r="DLJ838" s="137"/>
      <c r="DLK838" s="137"/>
      <c r="DLL838" s="137"/>
      <c r="DLM838" s="137"/>
      <c r="DLN838" s="137"/>
      <c r="DLO838" s="137"/>
      <c r="DLP838" s="137"/>
      <c r="DLQ838" s="137"/>
      <c r="DLR838" s="137"/>
      <c r="DLS838" s="137"/>
      <c r="DLT838" s="137"/>
      <c r="DLU838" s="137"/>
      <c r="DLV838" s="137"/>
      <c r="DLW838" s="137"/>
      <c r="DLX838" s="137"/>
      <c r="DLY838" s="137"/>
      <c r="DLZ838" s="137"/>
      <c r="DMA838" s="137"/>
      <c r="DMB838" s="137"/>
      <c r="DMC838" s="137"/>
      <c r="DMD838" s="137"/>
      <c r="DME838" s="137"/>
      <c r="DMF838" s="137"/>
      <c r="DMG838" s="137"/>
      <c r="DMH838" s="137"/>
      <c r="DMI838" s="137"/>
      <c r="DMJ838" s="137"/>
      <c r="DMK838" s="137"/>
      <c r="DML838" s="137"/>
      <c r="DMM838" s="137"/>
      <c r="DMN838" s="137"/>
      <c r="DMO838" s="137"/>
      <c r="DMP838" s="137"/>
      <c r="DMQ838" s="137"/>
      <c r="DMR838" s="137"/>
      <c r="DMS838" s="137"/>
      <c r="DMT838" s="137"/>
      <c r="DMU838" s="137"/>
      <c r="DMV838" s="137"/>
      <c r="DMW838" s="137"/>
      <c r="DMX838" s="137"/>
      <c r="DMY838" s="137"/>
      <c r="DMZ838" s="137"/>
      <c r="DNA838" s="137"/>
      <c r="DNB838" s="137"/>
      <c r="DNC838" s="137"/>
      <c r="DND838" s="137"/>
      <c r="DNE838" s="137"/>
      <c r="DNF838" s="137"/>
      <c r="DNG838" s="137"/>
      <c r="DNH838" s="137"/>
      <c r="DNI838" s="137"/>
      <c r="DNJ838" s="137"/>
      <c r="DNK838" s="137"/>
      <c r="DNL838" s="137"/>
      <c r="DNM838" s="137"/>
      <c r="DNN838" s="137"/>
      <c r="DNO838" s="137"/>
      <c r="DNP838" s="137"/>
      <c r="DNQ838" s="137"/>
      <c r="DNR838" s="137"/>
      <c r="DNS838" s="137"/>
      <c r="DNT838" s="137"/>
      <c r="DNU838" s="137"/>
      <c r="DNV838" s="137"/>
      <c r="DNW838" s="137"/>
      <c r="DNX838" s="137"/>
      <c r="DNY838" s="137"/>
      <c r="DNZ838" s="137"/>
      <c r="DOA838" s="137"/>
      <c r="DOB838" s="137"/>
      <c r="DOC838" s="137"/>
      <c r="DOD838" s="137"/>
      <c r="DOE838" s="137"/>
      <c r="DOF838" s="137"/>
      <c r="DOG838" s="137"/>
      <c r="DOH838" s="137"/>
      <c r="DOI838" s="137"/>
      <c r="DOJ838" s="137"/>
      <c r="DOK838" s="137"/>
      <c r="DOL838" s="137"/>
      <c r="DOM838" s="137"/>
      <c r="DON838" s="137"/>
      <c r="DOO838" s="137"/>
      <c r="DOP838" s="137"/>
      <c r="DOQ838" s="137"/>
      <c r="DOR838" s="137"/>
      <c r="DOS838" s="137"/>
      <c r="DOT838" s="137"/>
      <c r="DOU838" s="137"/>
      <c r="DOV838" s="137"/>
      <c r="DOW838" s="137"/>
      <c r="DOX838" s="137"/>
      <c r="DOY838" s="137"/>
      <c r="DOZ838" s="137"/>
      <c r="DPA838" s="137"/>
      <c r="DPB838" s="137"/>
      <c r="DPC838" s="137"/>
      <c r="DPD838" s="137"/>
      <c r="DPE838" s="137"/>
      <c r="DPF838" s="137"/>
      <c r="DPG838" s="137"/>
      <c r="DPH838" s="137"/>
      <c r="DPI838" s="137"/>
      <c r="DPJ838" s="137"/>
      <c r="DPK838" s="137"/>
      <c r="DPL838" s="137"/>
      <c r="DPM838" s="137"/>
      <c r="DPN838" s="137"/>
      <c r="DPO838" s="137"/>
      <c r="DPP838" s="137"/>
      <c r="DPQ838" s="137"/>
      <c r="DPR838" s="137"/>
      <c r="DPS838" s="137"/>
      <c r="DPT838" s="137"/>
      <c r="DPU838" s="137"/>
      <c r="DPV838" s="137"/>
      <c r="DPW838" s="137"/>
      <c r="DPX838" s="137"/>
      <c r="DPY838" s="137"/>
      <c r="DPZ838" s="137"/>
      <c r="DQA838" s="137"/>
      <c r="DQB838" s="137"/>
      <c r="DQC838" s="137"/>
      <c r="DQD838" s="137"/>
      <c r="DQE838" s="137"/>
      <c r="DQF838" s="137"/>
      <c r="DQG838" s="137"/>
      <c r="DQH838" s="137"/>
      <c r="DQI838" s="137"/>
      <c r="DQJ838" s="137"/>
      <c r="DQK838" s="137"/>
      <c r="DQL838" s="137"/>
      <c r="DQM838" s="137"/>
      <c r="DQN838" s="137"/>
      <c r="DQO838" s="137"/>
      <c r="DQP838" s="137"/>
      <c r="DQQ838" s="137"/>
      <c r="DQR838" s="137"/>
      <c r="DQS838" s="137"/>
      <c r="DQT838" s="137"/>
      <c r="DQU838" s="137"/>
      <c r="DQV838" s="137"/>
      <c r="DQW838" s="137"/>
      <c r="DQX838" s="137"/>
      <c r="DQY838" s="137"/>
      <c r="DQZ838" s="137"/>
      <c r="DRA838" s="137"/>
      <c r="DRB838" s="137"/>
      <c r="DRC838" s="137"/>
      <c r="DRD838" s="137"/>
      <c r="DRE838" s="137"/>
      <c r="DRF838" s="137"/>
      <c r="DRG838" s="137"/>
      <c r="DRH838" s="137"/>
      <c r="DRI838" s="137"/>
      <c r="DRJ838" s="137"/>
      <c r="DRK838" s="137"/>
      <c r="DRL838" s="137"/>
      <c r="DRM838" s="137"/>
      <c r="DRN838" s="137"/>
      <c r="DRO838" s="137"/>
      <c r="DRP838" s="137"/>
      <c r="DRQ838" s="137"/>
      <c r="DRR838" s="137"/>
      <c r="DRS838" s="137"/>
      <c r="DRT838" s="137"/>
      <c r="DRU838" s="137"/>
      <c r="DRV838" s="137"/>
      <c r="DRW838" s="137"/>
      <c r="DRX838" s="137"/>
      <c r="DRY838" s="137"/>
      <c r="DRZ838" s="137"/>
      <c r="DSA838" s="137"/>
      <c r="DSB838" s="137"/>
      <c r="DSC838" s="137"/>
      <c r="DSD838" s="137"/>
      <c r="DSE838" s="137"/>
      <c r="DSF838" s="137"/>
      <c r="DSG838" s="137"/>
      <c r="DSH838" s="137"/>
      <c r="DSI838" s="137"/>
      <c r="DSJ838" s="137"/>
      <c r="DSK838" s="137"/>
      <c r="DSL838" s="137"/>
      <c r="DSM838" s="137"/>
      <c r="DSN838" s="137"/>
      <c r="DSO838" s="137"/>
      <c r="DSP838" s="137"/>
      <c r="DSQ838" s="137"/>
      <c r="DSR838" s="137"/>
      <c r="DSS838" s="137"/>
      <c r="DST838" s="137"/>
      <c r="DSU838" s="137"/>
      <c r="DSV838" s="137"/>
      <c r="DSW838" s="137"/>
      <c r="DSX838" s="137"/>
      <c r="DSY838" s="137"/>
      <c r="DSZ838" s="137"/>
      <c r="DTA838" s="137"/>
      <c r="DTB838" s="137"/>
      <c r="DTC838" s="137"/>
      <c r="DTD838" s="137"/>
      <c r="DTE838" s="137"/>
      <c r="DTF838" s="137"/>
      <c r="DTG838" s="137"/>
      <c r="DTH838" s="137"/>
      <c r="DTI838" s="137"/>
      <c r="DTJ838" s="137"/>
      <c r="DTK838" s="137"/>
      <c r="DTL838" s="137"/>
      <c r="DTM838" s="137"/>
      <c r="DTN838" s="137"/>
      <c r="DTO838" s="137"/>
      <c r="DTP838" s="137"/>
      <c r="DTQ838" s="137"/>
      <c r="DTR838" s="137"/>
      <c r="DTS838" s="137"/>
      <c r="DTT838" s="137"/>
      <c r="DTU838" s="137"/>
      <c r="DTV838" s="137"/>
      <c r="DTW838" s="137"/>
      <c r="DTX838" s="137"/>
      <c r="DTY838" s="137"/>
      <c r="DTZ838" s="137"/>
      <c r="DUA838" s="137"/>
      <c r="DUB838" s="137"/>
      <c r="DUC838" s="137"/>
      <c r="DUD838" s="137"/>
      <c r="DUE838" s="137"/>
      <c r="DUF838" s="137"/>
      <c r="DUG838" s="137"/>
      <c r="DUH838" s="137"/>
      <c r="DUI838" s="137"/>
      <c r="DUJ838" s="137"/>
      <c r="DUK838" s="137"/>
      <c r="DUL838" s="137"/>
      <c r="DUM838" s="137"/>
      <c r="DUN838" s="137"/>
      <c r="DUO838" s="137"/>
      <c r="DUP838" s="137"/>
      <c r="DUQ838" s="137"/>
      <c r="DUR838" s="137"/>
      <c r="DUS838" s="137"/>
      <c r="DUT838" s="137"/>
      <c r="DUU838" s="137"/>
      <c r="DUV838" s="137"/>
      <c r="DUW838" s="137"/>
      <c r="DUX838" s="137"/>
      <c r="DUY838" s="137"/>
      <c r="DUZ838" s="137"/>
      <c r="DVA838" s="137"/>
      <c r="DVB838" s="137"/>
      <c r="DVC838" s="137"/>
      <c r="DVD838" s="137"/>
      <c r="DVE838" s="137"/>
      <c r="DVF838" s="137"/>
      <c r="DVG838" s="137"/>
      <c r="DVH838" s="137"/>
      <c r="DVI838" s="137"/>
      <c r="DVJ838" s="137"/>
      <c r="DVK838" s="137"/>
      <c r="DVL838" s="137"/>
      <c r="DVM838" s="137"/>
      <c r="DVN838" s="137"/>
      <c r="DVO838" s="137"/>
      <c r="DVP838" s="137"/>
      <c r="DVQ838" s="137"/>
      <c r="DVR838" s="137"/>
      <c r="DVS838" s="137"/>
      <c r="DVT838" s="137"/>
      <c r="DVU838" s="137"/>
      <c r="DVV838" s="137"/>
      <c r="DVW838" s="137"/>
      <c r="DVX838" s="137"/>
      <c r="DVY838" s="137"/>
      <c r="DVZ838" s="137"/>
      <c r="DWA838" s="137"/>
      <c r="DWB838" s="137"/>
      <c r="DWC838" s="137"/>
      <c r="DWD838" s="137"/>
      <c r="DWE838" s="137"/>
      <c r="DWF838" s="137"/>
      <c r="DWG838" s="137"/>
      <c r="DWH838" s="137"/>
      <c r="DWI838" s="137"/>
      <c r="DWJ838" s="137"/>
      <c r="DWK838" s="137"/>
      <c r="DWL838" s="137"/>
      <c r="DWM838" s="137"/>
      <c r="DWN838" s="137"/>
      <c r="DWO838" s="137"/>
      <c r="DWP838" s="137"/>
      <c r="DWQ838" s="137"/>
      <c r="DWR838" s="137"/>
      <c r="DWS838" s="137"/>
      <c r="DWT838" s="137"/>
      <c r="DWU838" s="137"/>
      <c r="DWV838" s="137"/>
      <c r="DWW838" s="137"/>
      <c r="DWX838" s="137"/>
      <c r="DWY838" s="137"/>
      <c r="DWZ838" s="137"/>
      <c r="DXA838" s="137"/>
      <c r="DXB838" s="137"/>
      <c r="DXC838" s="137"/>
      <c r="DXD838" s="137"/>
      <c r="DXE838" s="137"/>
      <c r="DXF838" s="137"/>
      <c r="DXG838" s="137"/>
      <c r="DXH838" s="137"/>
      <c r="DXI838" s="137"/>
      <c r="DXJ838" s="137"/>
      <c r="DXK838" s="137"/>
      <c r="DXL838" s="137"/>
      <c r="DXM838" s="137"/>
      <c r="DXN838" s="137"/>
      <c r="DXO838" s="137"/>
      <c r="DXP838" s="137"/>
      <c r="DXQ838" s="137"/>
      <c r="DXR838" s="137"/>
      <c r="DXS838" s="137"/>
      <c r="DXT838" s="137"/>
      <c r="DXU838" s="137"/>
      <c r="DXV838" s="137"/>
      <c r="DXW838" s="137"/>
      <c r="DXX838" s="137"/>
      <c r="DXY838" s="137"/>
      <c r="DXZ838" s="137"/>
      <c r="DYA838" s="137"/>
      <c r="DYB838" s="137"/>
      <c r="DYC838" s="137"/>
      <c r="DYD838" s="137"/>
      <c r="DYE838" s="137"/>
      <c r="DYF838" s="137"/>
      <c r="DYG838" s="137"/>
      <c r="DYH838" s="137"/>
      <c r="DYI838" s="137"/>
      <c r="DYJ838" s="137"/>
      <c r="DYK838" s="137"/>
      <c r="DYL838" s="137"/>
      <c r="DYM838" s="137"/>
      <c r="DYN838" s="137"/>
      <c r="DYO838" s="137"/>
      <c r="DYP838" s="137"/>
      <c r="DYQ838" s="137"/>
      <c r="DYR838" s="137"/>
      <c r="DYS838" s="137"/>
      <c r="DYT838" s="137"/>
      <c r="DYU838" s="137"/>
      <c r="DYV838" s="137"/>
      <c r="DYW838" s="137"/>
      <c r="DYX838" s="137"/>
      <c r="DYY838" s="137"/>
      <c r="DYZ838" s="137"/>
      <c r="DZA838" s="137"/>
      <c r="DZB838" s="137"/>
      <c r="DZC838" s="137"/>
      <c r="DZD838" s="137"/>
      <c r="DZE838" s="137"/>
      <c r="DZF838" s="137"/>
      <c r="DZG838" s="137"/>
      <c r="DZH838" s="137"/>
      <c r="DZI838" s="137"/>
      <c r="DZJ838" s="137"/>
      <c r="DZK838" s="137"/>
      <c r="DZL838" s="137"/>
      <c r="DZM838" s="137"/>
      <c r="DZN838" s="137"/>
      <c r="DZO838" s="137"/>
      <c r="DZP838" s="137"/>
      <c r="DZQ838" s="137"/>
      <c r="DZR838" s="137"/>
      <c r="DZS838" s="137"/>
      <c r="DZT838" s="137"/>
      <c r="DZU838" s="137"/>
      <c r="DZV838" s="137"/>
      <c r="DZW838" s="137"/>
      <c r="DZX838" s="137"/>
      <c r="DZY838" s="137"/>
      <c r="DZZ838" s="137"/>
      <c r="EAA838" s="137"/>
      <c r="EAB838" s="137"/>
      <c r="EAC838" s="137"/>
      <c r="EAD838" s="137"/>
      <c r="EAE838" s="137"/>
      <c r="EAF838" s="137"/>
      <c r="EAG838" s="137"/>
      <c r="EAH838" s="137"/>
      <c r="EAI838" s="137"/>
      <c r="EAJ838" s="137"/>
      <c r="EAK838" s="137"/>
      <c r="EAL838" s="137"/>
      <c r="EAM838" s="137"/>
      <c r="EAN838" s="137"/>
      <c r="EAO838" s="137"/>
      <c r="EAP838" s="137"/>
      <c r="EAQ838" s="137"/>
      <c r="EAR838" s="137"/>
      <c r="EAS838" s="137"/>
      <c r="EAT838" s="137"/>
      <c r="EAU838" s="137"/>
      <c r="EAV838" s="137"/>
      <c r="EAW838" s="137"/>
      <c r="EAX838" s="137"/>
      <c r="EAY838" s="137"/>
      <c r="EAZ838" s="137"/>
      <c r="EBA838" s="137"/>
      <c r="EBB838" s="137"/>
      <c r="EBC838" s="137"/>
      <c r="EBD838" s="137"/>
      <c r="EBE838" s="137"/>
      <c r="EBF838" s="137"/>
      <c r="EBG838" s="137"/>
      <c r="EBH838" s="137"/>
      <c r="EBI838" s="137"/>
      <c r="EBJ838" s="137"/>
      <c r="EBK838" s="137"/>
      <c r="EBL838" s="137"/>
      <c r="EBM838" s="137"/>
      <c r="EBN838" s="137"/>
      <c r="EBO838" s="137"/>
      <c r="EBP838" s="137"/>
      <c r="EBQ838" s="137"/>
      <c r="EBR838" s="137"/>
      <c r="EBS838" s="137"/>
      <c r="EBT838" s="137"/>
      <c r="EBU838" s="137"/>
      <c r="EBV838" s="137"/>
      <c r="EBW838" s="137"/>
      <c r="EBX838" s="137"/>
      <c r="EBY838" s="137"/>
      <c r="EBZ838" s="137"/>
      <c r="ECA838" s="137"/>
      <c r="ECB838" s="137"/>
      <c r="ECC838" s="137"/>
      <c r="ECD838" s="137"/>
      <c r="ECE838" s="137"/>
      <c r="ECF838" s="137"/>
      <c r="ECG838" s="137"/>
      <c r="ECH838" s="137"/>
      <c r="ECI838" s="137"/>
      <c r="ECJ838" s="137"/>
      <c r="ECK838" s="137"/>
      <c r="ECL838" s="137"/>
      <c r="ECM838" s="137"/>
      <c r="ECN838" s="137"/>
      <c r="ECO838" s="137"/>
      <c r="ECP838" s="137"/>
      <c r="ECQ838" s="137"/>
      <c r="ECR838" s="137"/>
      <c r="ECS838" s="137"/>
      <c r="ECT838" s="137"/>
      <c r="ECU838" s="137"/>
      <c r="ECV838" s="137"/>
      <c r="ECW838" s="137"/>
      <c r="ECX838" s="137"/>
      <c r="ECY838" s="137"/>
      <c r="ECZ838" s="137"/>
      <c r="EDA838" s="137"/>
      <c r="EDB838" s="137"/>
      <c r="EDC838" s="137"/>
      <c r="EDD838" s="137"/>
      <c r="EDE838" s="137"/>
      <c r="EDF838" s="137"/>
      <c r="EDG838" s="137"/>
      <c r="EDH838" s="137"/>
      <c r="EDI838" s="137"/>
      <c r="EDJ838" s="137"/>
      <c r="EDK838" s="137"/>
      <c r="EDL838" s="137"/>
      <c r="EDM838" s="137"/>
      <c r="EDN838" s="137"/>
      <c r="EDO838" s="137"/>
      <c r="EDP838" s="137"/>
      <c r="EDQ838" s="137"/>
      <c r="EDR838" s="137"/>
      <c r="EDS838" s="137"/>
      <c r="EDT838" s="137"/>
      <c r="EDU838" s="137"/>
      <c r="EDV838" s="137"/>
      <c r="EDW838" s="137"/>
      <c r="EDX838" s="137"/>
      <c r="EDY838" s="137"/>
      <c r="EDZ838" s="137"/>
      <c r="EEA838" s="137"/>
      <c r="EEB838" s="137"/>
      <c r="EEC838" s="137"/>
      <c r="EED838" s="137"/>
      <c r="EEE838" s="137"/>
      <c r="EEF838" s="137"/>
      <c r="EEG838" s="137"/>
      <c r="EEH838" s="137"/>
      <c r="EEI838" s="137"/>
      <c r="EEJ838" s="137"/>
      <c r="EEK838" s="137"/>
      <c r="EEL838" s="137"/>
      <c r="EEM838" s="137"/>
      <c r="EEN838" s="137"/>
      <c r="EEO838" s="137"/>
      <c r="EEP838" s="137"/>
      <c r="EEQ838" s="137"/>
      <c r="EER838" s="137"/>
      <c r="EES838" s="137"/>
      <c r="EET838" s="137"/>
      <c r="EEU838" s="137"/>
      <c r="EEV838" s="137"/>
      <c r="EEW838" s="137"/>
      <c r="EEX838" s="137"/>
      <c r="EEY838" s="137"/>
      <c r="EEZ838" s="137"/>
      <c r="EFA838" s="137"/>
      <c r="EFB838" s="137"/>
      <c r="EFC838" s="137"/>
      <c r="EFD838" s="137"/>
      <c r="EFE838" s="137"/>
      <c r="EFF838" s="137"/>
      <c r="EFG838" s="137"/>
      <c r="EFH838" s="137"/>
      <c r="EFI838" s="137"/>
      <c r="EFJ838" s="137"/>
      <c r="EFK838" s="137"/>
      <c r="EFL838" s="137"/>
      <c r="EFM838" s="137"/>
      <c r="EFN838" s="137"/>
      <c r="EFO838" s="137"/>
      <c r="EFP838" s="137"/>
      <c r="EFQ838" s="137"/>
      <c r="EFR838" s="137"/>
      <c r="EFS838" s="137"/>
      <c r="EFT838" s="137"/>
      <c r="EFU838" s="137"/>
      <c r="EFV838" s="137"/>
      <c r="EFW838" s="137"/>
      <c r="EFX838" s="137"/>
      <c r="EFY838" s="137"/>
      <c r="EFZ838" s="137"/>
      <c r="EGA838" s="137"/>
      <c r="EGB838" s="137"/>
      <c r="EGC838" s="137"/>
      <c r="EGD838" s="137"/>
      <c r="EGE838" s="137"/>
      <c r="EGF838" s="137"/>
      <c r="EGG838" s="137"/>
      <c r="EGH838" s="137"/>
      <c r="EGI838" s="137"/>
      <c r="EGJ838" s="137"/>
      <c r="EGK838" s="137"/>
      <c r="EGL838" s="137"/>
      <c r="EGM838" s="137"/>
      <c r="EGN838" s="137"/>
      <c r="EGO838" s="137"/>
      <c r="EGP838" s="137"/>
      <c r="EGQ838" s="137"/>
      <c r="EGR838" s="137"/>
      <c r="EGS838" s="137"/>
      <c r="EGT838" s="137"/>
      <c r="EGU838" s="137"/>
      <c r="EGV838" s="137"/>
      <c r="EGW838" s="137"/>
      <c r="EGX838" s="137"/>
      <c r="EGY838" s="137"/>
      <c r="EGZ838" s="137"/>
      <c r="EHA838" s="137"/>
      <c r="EHB838" s="137"/>
      <c r="EHC838" s="137"/>
      <c r="EHD838" s="137"/>
      <c r="EHE838" s="137"/>
      <c r="EHF838" s="137"/>
      <c r="EHG838" s="137"/>
      <c r="EHH838" s="137"/>
      <c r="EHI838" s="137"/>
      <c r="EHJ838" s="137"/>
      <c r="EHK838" s="137"/>
      <c r="EHL838" s="137"/>
      <c r="EHM838" s="137"/>
      <c r="EHN838" s="137"/>
      <c r="EHO838" s="137"/>
      <c r="EHP838" s="137"/>
      <c r="EHQ838" s="137"/>
      <c r="EHR838" s="137"/>
      <c r="EHS838" s="137"/>
      <c r="EHT838" s="137"/>
      <c r="EHU838" s="137"/>
      <c r="EHV838" s="137"/>
      <c r="EHW838" s="137"/>
      <c r="EHX838" s="137"/>
      <c r="EHY838" s="137"/>
      <c r="EHZ838" s="137"/>
      <c r="EIA838" s="137"/>
      <c r="EIB838" s="137"/>
      <c r="EIC838" s="137"/>
      <c r="EID838" s="137"/>
      <c r="EIE838" s="137"/>
      <c r="EIF838" s="137"/>
      <c r="EIG838" s="137"/>
      <c r="EIH838" s="137"/>
      <c r="EII838" s="137"/>
      <c r="EIJ838" s="137"/>
      <c r="EIK838" s="137"/>
      <c r="EIL838" s="137"/>
      <c r="EIM838" s="137"/>
      <c r="EIN838" s="137"/>
      <c r="EIO838" s="137"/>
      <c r="EIP838" s="137"/>
      <c r="EIQ838" s="137"/>
      <c r="EIR838" s="137"/>
      <c r="EIS838" s="137"/>
      <c r="EIT838" s="137"/>
      <c r="EIU838" s="137"/>
      <c r="EIV838" s="137"/>
      <c r="EIW838" s="137"/>
      <c r="EIX838" s="137"/>
      <c r="EIY838" s="137"/>
      <c r="EIZ838" s="137"/>
      <c r="EJA838" s="137"/>
      <c r="EJB838" s="137"/>
      <c r="EJC838" s="137"/>
      <c r="EJD838" s="137"/>
      <c r="EJE838" s="137"/>
      <c r="EJF838" s="137"/>
      <c r="EJG838" s="137"/>
      <c r="EJH838" s="137"/>
      <c r="EJI838" s="137"/>
      <c r="EJJ838" s="137"/>
      <c r="EJK838" s="137"/>
      <c r="EJL838" s="137"/>
      <c r="EJM838" s="137"/>
      <c r="EJN838" s="137"/>
      <c r="EJO838" s="137"/>
      <c r="EJP838" s="137"/>
      <c r="EJQ838" s="137"/>
      <c r="EJR838" s="137"/>
      <c r="EJS838" s="137"/>
      <c r="EJT838" s="137"/>
      <c r="EJU838" s="137"/>
      <c r="EJV838" s="137"/>
      <c r="EJW838" s="137"/>
      <c r="EJX838" s="137"/>
      <c r="EJY838" s="137"/>
      <c r="EJZ838" s="137"/>
      <c r="EKA838" s="137"/>
      <c r="EKB838" s="137"/>
      <c r="EKC838" s="137"/>
      <c r="EKD838" s="137"/>
      <c r="EKE838" s="137"/>
      <c r="EKF838" s="137"/>
      <c r="EKG838" s="137"/>
      <c r="EKH838" s="137"/>
      <c r="EKI838" s="137"/>
      <c r="EKJ838" s="137"/>
      <c r="EKK838" s="137"/>
      <c r="EKL838" s="137"/>
      <c r="EKM838" s="137"/>
      <c r="EKN838" s="137"/>
      <c r="EKO838" s="137"/>
      <c r="EKP838" s="137"/>
      <c r="EKQ838" s="137"/>
      <c r="EKR838" s="137"/>
      <c r="EKS838" s="137"/>
      <c r="EKT838" s="137"/>
      <c r="EKU838" s="137"/>
      <c r="EKV838" s="137"/>
      <c r="EKW838" s="137"/>
      <c r="EKX838" s="137"/>
      <c r="EKY838" s="137"/>
      <c r="EKZ838" s="137"/>
      <c r="ELA838" s="137"/>
      <c r="ELB838" s="137"/>
      <c r="ELC838" s="137"/>
      <c r="ELD838" s="137"/>
      <c r="ELE838" s="137"/>
      <c r="ELF838" s="137"/>
      <c r="ELG838" s="137"/>
      <c r="ELH838" s="137"/>
      <c r="ELI838" s="137"/>
      <c r="ELJ838" s="137"/>
      <c r="ELK838" s="137"/>
      <c r="ELL838" s="137"/>
      <c r="ELM838" s="137"/>
      <c r="ELN838" s="137"/>
      <c r="ELO838" s="137"/>
      <c r="ELP838" s="137"/>
      <c r="ELQ838" s="137"/>
      <c r="ELR838" s="137"/>
      <c r="ELS838" s="137"/>
      <c r="ELT838" s="137"/>
      <c r="ELU838" s="137"/>
      <c r="ELV838" s="137"/>
      <c r="ELW838" s="137"/>
      <c r="ELX838" s="137"/>
      <c r="ELY838" s="137"/>
      <c r="ELZ838" s="137"/>
      <c r="EMA838" s="137"/>
      <c r="EMB838" s="137"/>
      <c r="EMC838" s="137"/>
      <c r="EMD838" s="137"/>
      <c r="EME838" s="137"/>
      <c r="EMF838" s="137"/>
      <c r="EMG838" s="137"/>
      <c r="EMH838" s="137"/>
      <c r="EMI838" s="137"/>
      <c r="EMJ838" s="137"/>
      <c r="EMK838" s="137"/>
      <c r="EML838" s="137"/>
      <c r="EMM838" s="137"/>
      <c r="EMN838" s="137"/>
      <c r="EMO838" s="137"/>
      <c r="EMP838" s="137"/>
      <c r="EMQ838" s="137"/>
      <c r="EMR838" s="137"/>
      <c r="EMS838" s="137"/>
      <c r="EMT838" s="137"/>
      <c r="EMU838" s="137"/>
      <c r="EMV838" s="137"/>
      <c r="EMW838" s="137"/>
      <c r="EMX838" s="137"/>
      <c r="EMY838" s="137"/>
      <c r="EMZ838" s="137"/>
      <c r="ENA838" s="137"/>
      <c r="ENB838" s="137"/>
      <c r="ENC838" s="137"/>
      <c r="END838" s="137"/>
      <c r="ENE838" s="137"/>
      <c r="ENF838" s="137"/>
      <c r="ENG838" s="137"/>
      <c r="ENH838" s="137"/>
      <c r="ENI838" s="137"/>
      <c r="ENJ838" s="137"/>
      <c r="ENK838" s="137"/>
      <c r="ENL838" s="137"/>
      <c r="ENM838" s="137"/>
      <c r="ENN838" s="137"/>
      <c r="ENO838" s="137"/>
      <c r="ENP838" s="137"/>
      <c r="ENQ838" s="137"/>
      <c r="ENR838" s="137"/>
      <c r="ENS838" s="137"/>
      <c r="ENT838" s="137"/>
      <c r="ENU838" s="137"/>
      <c r="ENV838" s="137"/>
      <c r="ENW838" s="137"/>
      <c r="ENX838" s="137"/>
      <c r="ENY838" s="137"/>
      <c r="ENZ838" s="137"/>
      <c r="EOA838" s="137"/>
      <c r="EOB838" s="137"/>
      <c r="EOC838" s="137"/>
      <c r="EOD838" s="137"/>
      <c r="EOE838" s="137"/>
      <c r="EOF838" s="137"/>
      <c r="EOG838" s="137"/>
      <c r="EOH838" s="137"/>
      <c r="EOI838" s="137"/>
      <c r="EOJ838" s="137"/>
      <c r="EOK838" s="137"/>
      <c r="EOL838" s="137"/>
      <c r="EOM838" s="137"/>
      <c r="EON838" s="137"/>
      <c r="EOO838" s="137"/>
      <c r="EOP838" s="137"/>
      <c r="EOQ838" s="137"/>
      <c r="EOR838" s="137"/>
      <c r="EOS838" s="137"/>
      <c r="EOT838" s="137"/>
      <c r="EOU838" s="137"/>
      <c r="EOV838" s="137"/>
      <c r="EOW838" s="137"/>
      <c r="EOX838" s="137"/>
      <c r="EOY838" s="137"/>
      <c r="EOZ838" s="137"/>
      <c r="EPA838" s="137"/>
      <c r="EPB838" s="137"/>
      <c r="EPC838" s="137"/>
      <c r="EPD838" s="137"/>
      <c r="EPE838" s="137"/>
      <c r="EPF838" s="137"/>
      <c r="EPG838" s="137"/>
      <c r="EPH838" s="137"/>
      <c r="EPI838" s="137"/>
      <c r="EPJ838" s="137"/>
      <c r="EPK838" s="137"/>
      <c r="EPL838" s="137"/>
      <c r="EPM838" s="137"/>
      <c r="EPN838" s="137"/>
      <c r="EPO838" s="137"/>
      <c r="EPP838" s="137"/>
      <c r="EPQ838" s="137"/>
      <c r="EPR838" s="137"/>
      <c r="EPS838" s="137"/>
      <c r="EPT838" s="137"/>
      <c r="EPU838" s="137"/>
      <c r="EPV838" s="137"/>
      <c r="EPW838" s="137"/>
      <c r="EPX838" s="137"/>
      <c r="EPY838" s="137"/>
      <c r="EPZ838" s="137"/>
      <c r="EQA838" s="137"/>
      <c r="EQB838" s="137"/>
      <c r="EQC838" s="137"/>
      <c r="EQD838" s="137"/>
      <c r="EQE838" s="137"/>
      <c r="EQF838" s="137"/>
      <c r="EQG838" s="137"/>
      <c r="EQH838" s="137"/>
      <c r="EQI838" s="137"/>
      <c r="EQJ838" s="137"/>
      <c r="EQK838" s="137"/>
      <c r="EQL838" s="137"/>
      <c r="EQM838" s="137"/>
      <c r="EQN838" s="137"/>
      <c r="EQO838" s="137"/>
      <c r="EQP838" s="137"/>
      <c r="EQQ838" s="137"/>
      <c r="EQR838" s="137"/>
      <c r="EQS838" s="137"/>
      <c r="EQT838" s="137"/>
      <c r="EQU838" s="137"/>
      <c r="EQV838" s="137"/>
      <c r="EQW838" s="137"/>
      <c r="EQX838" s="137"/>
      <c r="EQY838" s="137"/>
      <c r="EQZ838" s="137"/>
      <c r="ERA838" s="137"/>
      <c r="ERB838" s="137"/>
      <c r="ERC838" s="137"/>
      <c r="ERD838" s="137"/>
      <c r="ERE838" s="137"/>
      <c r="ERF838" s="137"/>
      <c r="ERG838" s="137"/>
      <c r="ERH838" s="137"/>
      <c r="ERI838" s="137"/>
      <c r="ERJ838" s="137"/>
      <c r="ERK838" s="137"/>
      <c r="ERL838" s="137"/>
      <c r="ERM838" s="137"/>
      <c r="ERN838" s="137"/>
      <c r="ERO838" s="137"/>
      <c r="ERP838" s="137"/>
      <c r="ERQ838" s="137"/>
      <c r="ERR838" s="137"/>
      <c r="ERS838" s="137"/>
      <c r="ERT838" s="137"/>
      <c r="ERU838" s="137"/>
      <c r="ERV838" s="137"/>
      <c r="ERW838" s="137"/>
      <c r="ERX838" s="137"/>
      <c r="ERY838" s="137"/>
      <c r="ERZ838" s="137"/>
      <c r="ESA838" s="137"/>
      <c r="ESB838" s="137"/>
      <c r="ESC838" s="137"/>
      <c r="ESD838" s="137"/>
      <c r="ESE838" s="137"/>
      <c r="ESF838" s="137"/>
      <c r="ESG838" s="137"/>
      <c r="ESH838" s="137"/>
      <c r="ESI838" s="137"/>
      <c r="ESJ838" s="137"/>
      <c r="ESK838" s="137"/>
      <c r="ESL838" s="137"/>
      <c r="ESM838" s="137"/>
      <c r="ESN838" s="137"/>
      <c r="ESO838" s="137"/>
      <c r="ESP838" s="137"/>
      <c r="ESQ838" s="137"/>
      <c r="ESR838" s="137"/>
      <c r="ESS838" s="137"/>
      <c r="EST838" s="137"/>
      <c r="ESU838" s="137"/>
      <c r="ESV838" s="137"/>
      <c r="ESW838" s="137"/>
      <c r="ESX838" s="137"/>
      <c r="ESY838" s="137"/>
      <c r="ESZ838" s="137"/>
      <c r="ETA838" s="137"/>
      <c r="ETB838" s="137"/>
      <c r="ETC838" s="137"/>
      <c r="ETD838" s="137"/>
      <c r="ETE838" s="137"/>
      <c r="ETF838" s="137"/>
      <c r="ETG838" s="137"/>
      <c r="ETH838" s="137"/>
      <c r="ETI838" s="137"/>
      <c r="ETJ838" s="137"/>
      <c r="ETK838" s="137"/>
      <c r="ETL838" s="137"/>
      <c r="ETM838" s="137"/>
      <c r="ETN838" s="137"/>
      <c r="ETO838" s="137"/>
      <c r="ETP838" s="137"/>
      <c r="ETQ838" s="137"/>
      <c r="ETR838" s="137"/>
      <c r="ETS838" s="137"/>
      <c r="ETT838" s="137"/>
      <c r="ETU838" s="137"/>
      <c r="ETV838" s="137"/>
      <c r="ETW838" s="137"/>
      <c r="ETX838" s="137"/>
      <c r="ETY838" s="137"/>
      <c r="ETZ838" s="137"/>
      <c r="EUA838" s="137"/>
      <c r="EUB838" s="137"/>
      <c r="EUC838" s="137"/>
      <c r="EUD838" s="137"/>
      <c r="EUE838" s="137"/>
      <c r="EUF838" s="137"/>
      <c r="EUG838" s="137"/>
      <c r="EUH838" s="137"/>
      <c r="EUI838" s="137"/>
      <c r="EUJ838" s="137"/>
      <c r="EUK838" s="137"/>
      <c r="EUL838" s="137"/>
      <c r="EUM838" s="137"/>
      <c r="EUN838" s="137"/>
      <c r="EUO838" s="137"/>
      <c r="EUP838" s="137"/>
      <c r="EUQ838" s="137"/>
      <c r="EUR838" s="137"/>
      <c r="EUS838" s="137"/>
      <c r="EUT838" s="137"/>
      <c r="EUU838" s="137"/>
      <c r="EUV838" s="137"/>
      <c r="EUW838" s="137"/>
      <c r="EUX838" s="137"/>
      <c r="EUY838" s="137"/>
      <c r="EUZ838" s="137"/>
      <c r="EVA838" s="137"/>
      <c r="EVB838" s="137"/>
      <c r="EVC838" s="137"/>
      <c r="EVD838" s="137"/>
      <c r="EVE838" s="137"/>
      <c r="EVF838" s="137"/>
      <c r="EVG838" s="137"/>
      <c r="EVH838" s="137"/>
      <c r="EVI838" s="137"/>
      <c r="EVJ838" s="137"/>
      <c r="EVK838" s="137"/>
      <c r="EVL838" s="137"/>
      <c r="EVM838" s="137"/>
      <c r="EVN838" s="137"/>
      <c r="EVO838" s="137"/>
      <c r="EVP838" s="137"/>
      <c r="EVQ838" s="137"/>
      <c r="EVR838" s="137"/>
      <c r="EVS838" s="137"/>
      <c r="EVT838" s="137"/>
      <c r="EVU838" s="137"/>
      <c r="EVV838" s="137"/>
      <c r="EVW838" s="137"/>
      <c r="EVX838" s="137"/>
      <c r="EVY838" s="137"/>
      <c r="EVZ838" s="137"/>
      <c r="EWA838" s="137"/>
      <c r="EWB838" s="137"/>
      <c r="EWC838" s="137"/>
      <c r="EWD838" s="137"/>
      <c r="EWE838" s="137"/>
      <c r="EWF838" s="137"/>
      <c r="EWG838" s="137"/>
      <c r="EWH838" s="137"/>
      <c r="EWI838" s="137"/>
      <c r="EWJ838" s="137"/>
      <c r="EWK838" s="137"/>
      <c r="EWL838" s="137"/>
      <c r="EWM838" s="137"/>
      <c r="EWN838" s="137"/>
      <c r="EWO838" s="137"/>
      <c r="EWP838" s="137"/>
      <c r="EWQ838" s="137"/>
      <c r="EWR838" s="137"/>
      <c r="EWS838" s="137"/>
      <c r="EWT838" s="137"/>
      <c r="EWU838" s="137"/>
      <c r="EWV838" s="137"/>
      <c r="EWW838" s="137"/>
      <c r="EWX838" s="137"/>
      <c r="EWY838" s="137"/>
      <c r="EWZ838" s="137"/>
      <c r="EXA838" s="137"/>
      <c r="EXB838" s="137"/>
      <c r="EXC838" s="137"/>
      <c r="EXD838" s="137"/>
      <c r="EXE838" s="137"/>
      <c r="EXF838" s="137"/>
      <c r="EXG838" s="137"/>
      <c r="EXH838" s="137"/>
      <c r="EXI838" s="137"/>
      <c r="EXJ838" s="137"/>
      <c r="EXK838" s="137"/>
      <c r="EXL838" s="137"/>
      <c r="EXM838" s="137"/>
      <c r="EXN838" s="137"/>
      <c r="EXO838" s="137"/>
      <c r="EXP838" s="137"/>
      <c r="EXQ838" s="137"/>
      <c r="EXR838" s="137"/>
      <c r="EXS838" s="137"/>
      <c r="EXT838" s="137"/>
      <c r="EXU838" s="137"/>
      <c r="EXV838" s="137"/>
      <c r="EXW838" s="137"/>
      <c r="EXX838" s="137"/>
      <c r="EXY838" s="137"/>
      <c r="EXZ838" s="137"/>
      <c r="EYA838" s="137"/>
      <c r="EYB838" s="137"/>
      <c r="EYC838" s="137"/>
      <c r="EYD838" s="137"/>
      <c r="EYE838" s="137"/>
      <c r="EYF838" s="137"/>
      <c r="EYG838" s="137"/>
      <c r="EYH838" s="137"/>
      <c r="EYI838" s="137"/>
      <c r="EYJ838" s="137"/>
      <c r="EYK838" s="137"/>
      <c r="EYL838" s="137"/>
      <c r="EYM838" s="137"/>
      <c r="EYN838" s="137"/>
      <c r="EYO838" s="137"/>
      <c r="EYP838" s="137"/>
      <c r="EYQ838" s="137"/>
      <c r="EYR838" s="137"/>
      <c r="EYS838" s="137"/>
      <c r="EYT838" s="137"/>
      <c r="EYU838" s="137"/>
      <c r="EYV838" s="137"/>
      <c r="EYW838" s="137"/>
      <c r="EYX838" s="137"/>
      <c r="EYY838" s="137"/>
      <c r="EYZ838" s="137"/>
      <c r="EZA838" s="137"/>
      <c r="EZB838" s="137"/>
      <c r="EZC838" s="137"/>
      <c r="EZD838" s="137"/>
      <c r="EZE838" s="137"/>
      <c r="EZF838" s="137"/>
      <c r="EZG838" s="137"/>
      <c r="EZH838" s="137"/>
      <c r="EZI838" s="137"/>
      <c r="EZJ838" s="137"/>
      <c r="EZK838" s="137"/>
      <c r="EZL838" s="137"/>
      <c r="EZM838" s="137"/>
      <c r="EZN838" s="137"/>
      <c r="EZO838" s="137"/>
      <c r="EZP838" s="137"/>
      <c r="EZQ838" s="137"/>
      <c r="EZR838" s="137"/>
      <c r="EZS838" s="137"/>
      <c r="EZT838" s="137"/>
      <c r="EZU838" s="137"/>
      <c r="EZV838" s="137"/>
      <c r="EZW838" s="137"/>
      <c r="EZX838" s="137"/>
      <c r="EZY838" s="137"/>
      <c r="EZZ838" s="137"/>
      <c r="FAA838" s="137"/>
      <c r="FAB838" s="137"/>
      <c r="FAC838" s="137"/>
      <c r="FAD838" s="137"/>
      <c r="FAE838" s="137"/>
      <c r="FAF838" s="137"/>
      <c r="FAG838" s="137"/>
      <c r="FAH838" s="137"/>
      <c r="FAI838" s="137"/>
      <c r="FAJ838" s="137"/>
      <c r="FAK838" s="137"/>
      <c r="FAL838" s="137"/>
      <c r="FAM838" s="137"/>
      <c r="FAN838" s="137"/>
      <c r="FAO838" s="137"/>
      <c r="FAP838" s="137"/>
      <c r="FAQ838" s="137"/>
      <c r="FAR838" s="137"/>
      <c r="FAS838" s="137"/>
      <c r="FAT838" s="137"/>
      <c r="FAU838" s="137"/>
      <c r="FAV838" s="137"/>
      <c r="FAW838" s="137"/>
      <c r="FAX838" s="137"/>
      <c r="FAY838" s="137"/>
      <c r="FAZ838" s="137"/>
      <c r="FBA838" s="137"/>
      <c r="FBB838" s="137"/>
      <c r="FBC838" s="137"/>
      <c r="FBD838" s="137"/>
      <c r="FBE838" s="137"/>
      <c r="FBF838" s="137"/>
      <c r="FBG838" s="137"/>
      <c r="FBH838" s="137"/>
      <c r="FBI838" s="137"/>
      <c r="FBJ838" s="137"/>
      <c r="FBK838" s="137"/>
      <c r="FBL838" s="137"/>
      <c r="FBM838" s="137"/>
      <c r="FBN838" s="137"/>
      <c r="FBO838" s="137"/>
      <c r="FBP838" s="137"/>
      <c r="FBQ838" s="137"/>
      <c r="FBR838" s="137"/>
      <c r="FBS838" s="137"/>
      <c r="FBT838" s="137"/>
      <c r="FBU838" s="137"/>
      <c r="FBV838" s="137"/>
      <c r="FBW838" s="137"/>
      <c r="FBX838" s="137"/>
      <c r="FBY838" s="137"/>
      <c r="FBZ838" s="137"/>
      <c r="FCA838" s="137"/>
      <c r="FCB838" s="137"/>
      <c r="FCC838" s="137"/>
      <c r="FCD838" s="137"/>
      <c r="FCE838" s="137"/>
      <c r="FCF838" s="137"/>
      <c r="FCG838" s="137"/>
      <c r="FCH838" s="137"/>
      <c r="FCI838" s="137"/>
      <c r="FCJ838" s="137"/>
      <c r="FCK838" s="137"/>
      <c r="FCL838" s="137"/>
      <c r="FCM838" s="137"/>
      <c r="FCN838" s="137"/>
      <c r="FCO838" s="137"/>
      <c r="FCP838" s="137"/>
      <c r="FCQ838" s="137"/>
      <c r="FCR838" s="137"/>
      <c r="FCS838" s="137"/>
      <c r="FCT838" s="137"/>
      <c r="FCU838" s="137"/>
      <c r="FCV838" s="137"/>
      <c r="FCW838" s="137"/>
      <c r="FCX838" s="137"/>
      <c r="FCY838" s="137"/>
      <c r="FCZ838" s="137"/>
      <c r="FDA838" s="137"/>
      <c r="FDB838" s="137"/>
      <c r="FDC838" s="137"/>
      <c r="FDD838" s="137"/>
      <c r="FDE838" s="137"/>
      <c r="FDF838" s="137"/>
      <c r="FDG838" s="137"/>
      <c r="FDH838" s="137"/>
      <c r="FDI838" s="137"/>
      <c r="FDJ838" s="137"/>
      <c r="FDK838" s="137"/>
      <c r="FDL838" s="137"/>
      <c r="FDM838" s="137"/>
      <c r="FDN838" s="137"/>
      <c r="FDO838" s="137"/>
      <c r="FDP838" s="137"/>
      <c r="FDQ838" s="137"/>
      <c r="FDR838" s="137"/>
      <c r="FDS838" s="137"/>
      <c r="FDT838" s="137"/>
      <c r="FDU838" s="137"/>
      <c r="FDV838" s="137"/>
      <c r="FDW838" s="137"/>
      <c r="FDX838" s="137"/>
      <c r="FDY838" s="137"/>
      <c r="FDZ838" s="137"/>
      <c r="FEA838" s="137"/>
      <c r="FEB838" s="137"/>
      <c r="FEC838" s="137"/>
      <c r="FED838" s="137"/>
      <c r="FEE838" s="137"/>
      <c r="FEF838" s="137"/>
      <c r="FEG838" s="137"/>
      <c r="FEH838" s="137"/>
      <c r="FEI838" s="137"/>
      <c r="FEJ838" s="137"/>
      <c r="FEK838" s="137"/>
      <c r="FEL838" s="137"/>
      <c r="FEM838" s="137"/>
      <c r="FEN838" s="137"/>
      <c r="FEO838" s="137"/>
      <c r="FEP838" s="137"/>
      <c r="FEQ838" s="137"/>
      <c r="FER838" s="137"/>
      <c r="FES838" s="137"/>
      <c r="FET838" s="137"/>
      <c r="FEU838" s="137"/>
      <c r="FEV838" s="137"/>
      <c r="FEW838" s="137"/>
      <c r="FEX838" s="137"/>
      <c r="FEY838" s="137"/>
      <c r="FEZ838" s="137"/>
      <c r="FFA838" s="137"/>
      <c r="FFB838" s="137"/>
      <c r="FFC838" s="137"/>
      <c r="FFD838" s="137"/>
      <c r="FFE838" s="137"/>
      <c r="FFF838" s="137"/>
      <c r="FFG838" s="137"/>
      <c r="FFH838" s="137"/>
      <c r="FFI838" s="137"/>
      <c r="FFJ838" s="137"/>
      <c r="FFK838" s="137"/>
      <c r="FFL838" s="137"/>
      <c r="FFM838" s="137"/>
      <c r="FFN838" s="137"/>
      <c r="FFO838" s="137"/>
      <c r="FFP838" s="137"/>
      <c r="FFQ838" s="137"/>
      <c r="FFR838" s="137"/>
      <c r="FFS838" s="137"/>
      <c r="FFT838" s="137"/>
      <c r="FFU838" s="137"/>
      <c r="FFV838" s="137"/>
      <c r="FFW838" s="137"/>
      <c r="FFX838" s="137"/>
      <c r="FFY838" s="137"/>
      <c r="FFZ838" s="137"/>
      <c r="FGA838" s="137"/>
      <c r="FGB838" s="137"/>
      <c r="FGC838" s="137"/>
      <c r="FGD838" s="137"/>
      <c r="FGE838" s="137"/>
      <c r="FGF838" s="137"/>
      <c r="FGG838" s="137"/>
      <c r="FGH838" s="137"/>
      <c r="FGI838" s="137"/>
      <c r="FGJ838" s="137"/>
      <c r="FGK838" s="137"/>
      <c r="FGL838" s="137"/>
      <c r="FGM838" s="137"/>
      <c r="FGN838" s="137"/>
      <c r="FGO838" s="137"/>
      <c r="FGP838" s="137"/>
      <c r="FGQ838" s="137"/>
      <c r="FGR838" s="137"/>
      <c r="FGS838" s="137"/>
      <c r="FGT838" s="137"/>
      <c r="FGU838" s="137"/>
      <c r="FGV838" s="137"/>
      <c r="FGW838" s="137"/>
      <c r="FGX838" s="137"/>
      <c r="FGY838" s="137"/>
      <c r="FGZ838" s="137"/>
      <c r="FHA838" s="137"/>
      <c r="FHB838" s="137"/>
      <c r="FHC838" s="137"/>
      <c r="FHD838" s="137"/>
      <c r="FHE838" s="137"/>
      <c r="FHF838" s="137"/>
      <c r="FHG838" s="137"/>
      <c r="FHH838" s="137"/>
      <c r="FHI838" s="137"/>
      <c r="FHJ838" s="137"/>
      <c r="FHK838" s="137"/>
      <c r="FHL838" s="137"/>
      <c r="FHM838" s="137"/>
      <c r="FHN838" s="137"/>
      <c r="FHO838" s="137"/>
      <c r="FHP838" s="137"/>
      <c r="FHQ838" s="137"/>
      <c r="FHR838" s="137"/>
      <c r="FHS838" s="137"/>
      <c r="FHT838" s="137"/>
      <c r="FHU838" s="137"/>
      <c r="FHV838" s="137"/>
      <c r="FHW838" s="137"/>
      <c r="FHX838" s="137"/>
      <c r="FHY838" s="137"/>
      <c r="FHZ838" s="137"/>
      <c r="FIA838" s="137"/>
      <c r="FIB838" s="137"/>
      <c r="FIC838" s="137"/>
      <c r="FID838" s="137"/>
      <c r="FIE838" s="137"/>
      <c r="FIF838" s="137"/>
      <c r="FIG838" s="137"/>
      <c r="FIH838" s="137"/>
      <c r="FII838" s="137"/>
      <c r="FIJ838" s="137"/>
      <c r="FIK838" s="137"/>
      <c r="FIL838" s="137"/>
      <c r="FIM838" s="137"/>
      <c r="FIN838" s="137"/>
      <c r="FIO838" s="137"/>
      <c r="FIP838" s="137"/>
      <c r="FIQ838" s="137"/>
      <c r="FIR838" s="137"/>
      <c r="FIS838" s="137"/>
      <c r="FIT838" s="137"/>
      <c r="FIU838" s="137"/>
      <c r="FIV838" s="137"/>
      <c r="FIW838" s="137"/>
      <c r="FIX838" s="137"/>
      <c r="FIY838" s="137"/>
      <c r="FIZ838" s="137"/>
      <c r="FJA838" s="137"/>
      <c r="FJB838" s="137"/>
      <c r="FJC838" s="137"/>
      <c r="FJD838" s="137"/>
      <c r="FJE838" s="137"/>
      <c r="FJF838" s="137"/>
      <c r="FJG838" s="137"/>
      <c r="FJH838" s="137"/>
      <c r="FJI838" s="137"/>
      <c r="FJJ838" s="137"/>
      <c r="FJK838" s="137"/>
      <c r="FJL838" s="137"/>
      <c r="FJM838" s="137"/>
      <c r="FJN838" s="137"/>
      <c r="FJO838" s="137"/>
      <c r="FJP838" s="137"/>
      <c r="FJQ838" s="137"/>
      <c r="FJR838" s="137"/>
      <c r="FJS838" s="137"/>
      <c r="FJT838" s="137"/>
      <c r="FJU838" s="137"/>
      <c r="FJV838" s="137"/>
      <c r="FJW838" s="137"/>
      <c r="FJX838" s="137"/>
      <c r="FJY838" s="137"/>
      <c r="FJZ838" s="137"/>
      <c r="FKA838" s="137"/>
      <c r="FKB838" s="137"/>
      <c r="FKC838" s="137"/>
      <c r="FKD838" s="137"/>
      <c r="FKE838" s="137"/>
      <c r="FKF838" s="137"/>
      <c r="FKG838" s="137"/>
      <c r="FKH838" s="137"/>
      <c r="FKI838" s="137"/>
      <c r="FKJ838" s="137"/>
      <c r="FKK838" s="137"/>
      <c r="FKL838" s="137"/>
      <c r="FKM838" s="137"/>
      <c r="FKN838" s="137"/>
      <c r="FKO838" s="137"/>
      <c r="FKP838" s="137"/>
      <c r="FKQ838" s="137"/>
      <c r="FKR838" s="137"/>
      <c r="FKS838" s="137"/>
      <c r="FKT838" s="137"/>
      <c r="FKU838" s="137"/>
      <c r="FKV838" s="137"/>
      <c r="FKW838" s="137"/>
      <c r="FKX838" s="137"/>
      <c r="FKY838" s="137"/>
      <c r="FKZ838" s="137"/>
      <c r="FLA838" s="137"/>
      <c r="FLB838" s="137"/>
      <c r="FLC838" s="137"/>
      <c r="FLD838" s="137"/>
      <c r="FLE838" s="137"/>
      <c r="FLF838" s="137"/>
      <c r="FLG838" s="137"/>
      <c r="FLH838" s="137"/>
      <c r="FLI838" s="137"/>
      <c r="FLJ838" s="137"/>
      <c r="FLK838" s="137"/>
      <c r="FLL838" s="137"/>
      <c r="FLM838" s="137"/>
      <c r="FLN838" s="137"/>
      <c r="FLO838" s="137"/>
      <c r="FLP838" s="137"/>
      <c r="FLQ838" s="137"/>
      <c r="FLR838" s="137"/>
      <c r="FLS838" s="137"/>
      <c r="FLT838" s="137"/>
      <c r="FLU838" s="137"/>
      <c r="FLV838" s="137"/>
      <c r="FLW838" s="137"/>
      <c r="FLX838" s="137"/>
      <c r="FLY838" s="137"/>
      <c r="FLZ838" s="137"/>
      <c r="FMA838" s="137"/>
      <c r="FMB838" s="137"/>
      <c r="FMC838" s="137"/>
      <c r="FMD838" s="137"/>
      <c r="FME838" s="137"/>
      <c r="FMF838" s="137"/>
      <c r="FMG838" s="137"/>
      <c r="FMH838" s="137"/>
      <c r="FMI838" s="137"/>
      <c r="FMJ838" s="137"/>
      <c r="FMK838" s="137"/>
      <c r="FML838" s="137"/>
      <c r="FMM838" s="137"/>
      <c r="FMN838" s="137"/>
      <c r="FMO838" s="137"/>
      <c r="FMP838" s="137"/>
      <c r="FMQ838" s="137"/>
      <c r="FMR838" s="137"/>
      <c r="FMS838" s="137"/>
      <c r="FMT838" s="137"/>
      <c r="FMU838" s="137"/>
      <c r="FMV838" s="137"/>
      <c r="FMW838" s="137"/>
      <c r="FMX838" s="137"/>
      <c r="FMY838" s="137"/>
      <c r="FMZ838" s="137"/>
      <c r="FNA838" s="137"/>
      <c r="FNB838" s="137"/>
      <c r="FNC838" s="137"/>
      <c r="FND838" s="137"/>
      <c r="FNE838" s="137"/>
      <c r="FNF838" s="137"/>
      <c r="FNG838" s="137"/>
      <c r="FNH838" s="137"/>
      <c r="FNI838" s="137"/>
      <c r="FNJ838" s="137"/>
      <c r="FNK838" s="137"/>
      <c r="FNL838" s="137"/>
      <c r="FNM838" s="137"/>
      <c r="FNN838" s="137"/>
      <c r="FNO838" s="137"/>
      <c r="FNP838" s="137"/>
      <c r="FNQ838" s="137"/>
      <c r="FNR838" s="137"/>
      <c r="FNS838" s="137"/>
      <c r="FNT838" s="137"/>
      <c r="FNU838" s="137"/>
      <c r="FNV838" s="137"/>
      <c r="FNW838" s="137"/>
      <c r="FNX838" s="137"/>
      <c r="FNY838" s="137"/>
      <c r="FNZ838" s="137"/>
      <c r="FOA838" s="137"/>
      <c r="FOB838" s="137"/>
      <c r="FOC838" s="137"/>
      <c r="FOD838" s="137"/>
      <c r="FOE838" s="137"/>
      <c r="FOF838" s="137"/>
      <c r="FOG838" s="137"/>
      <c r="FOH838" s="137"/>
      <c r="FOI838" s="137"/>
      <c r="FOJ838" s="137"/>
      <c r="FOK838" s="137"/>
      <c r="FOL838" s="137"/>
      <c r="FOM838" s="137"/>
      <c r="FON838" s="137"/>
      <c r="FOO838" s="137"/>
      <c r="FOP838" s="137"/>
      <c r="FOQ838" s="137"/>
      <c r="FOR838" s="137"/>
      <c r="FOS838" s="137"/>
      <c r="FOT838" s="137"/>
      <c r="FOU838" s="137"/>
      <c r="FOV838" s="137"/>
      <c r="FOW838" s="137"/>
      <c r="FOX838" s="137"/>
      <c r="FOY838" s="137"/>
      <c r="FOZ838" s="137"/>
      <c r="FPA838" s="137"/>
      <c r="FPB838" s="137"/>
      <c r="FPC838" s="137"/>
      <c r="FPD838" s="137"/>
      <c r="FPE838" s="137"/>
      <c r="FPF838" s="137"/>
      <c r="FPG838" s="137"/>
      <c r="FPH838" s="137"/>
      <c r="FPI838" s="137"/>
      <c r="FPJ838" s="137"/>
      <c r="FPK838" s="137"/>
      <c r="FPL838" s="137"/>
      <c r="FPM838" s="137"/>
      <c r="FPN838" s="137"/>
      <c r="FPO838" s="137"/>
      <c r="FPP838" s="137"/>
      <c r="FPQ838" s="137"/>
      <c r="FPR838" s="137"/>
      <c r="FPS838" s="137"/>
      <c r="FPT838" s="137"/>
      <c r="FPU838" s="137"/>
      <c r="FPV838" s="137"/>
      <c r="FPW838" s="137"/>
      <c r="FPX838" s="137"/>
      <c r="FPY838" s="137"/>
      <c r="FPZ838" s="137"/>
      <c r="FQA838" s="137"/>
      <c r="FQB838" s="137"/>
      <c r="FQC838" s="137"/>
      <c r="FQD838" s="137"/>
      <c r="FQE838" s="137"/>
      <c r="FQF838" s="137"/>
      <c r="FQG838" s="137"/>
      <c r="FQH838" s="137"/>
      <c r="FQI838" s="137"/>
      <c r="FQJ838" s="137"/>
      <c r="FQK838" s="137"/>
      <c r="FQL838" s="137"/>
      <c r="FQM838" s="137"/>
      <c r="FQN838" s="137"/>
      <c r="FQO838" s="137"/>
      <c r="FQP838" s="137"/>
      <c r="FQQ838" s="137"/>
      <c r="FQR838" s="137"/>
      <c r="FQS838" s="137"/>
      <c r="FQT838" s="137"/>
      <c r="FQU838" s="137"/>
      <c r="FQV838" s="137"/>
      <c r="FQW838" s="137"/>
      <c r="FQX838" s="137"/>
      <c r="FQY838" s="137"/>
      <c r="FQZ838" s="137"/>
      <c r="FRA838" s="137"/>
      <c r="FRB838" s="137"/>
      <c r="FRC838" s="137"/>
      <c r="FRD838" s="137"/>
      <c r="FRE838" s="137"/>
      <c r="FRF838" s="137"/>
      <c r="FRG838" s="137"/>
      <c r="FRH838" s="137"/>
      <c r="FRI838" s="137"/>
      <c r="FRJ838" s="137"/>
      <c r="FRK838" s="137"/>
      <c r="FRL838" s="137"/>
      <c r="FRM838" s="137"/>
      <c r="FRN838" s="137"/>
      <c r="FRO838" s="137"/>
      <c r="FRP838" s="137"/>
      <c r="FRQ838" s="137"/>
      <c r="FRR838" s="137"/>
      <c r="FRS838" s="137"/>
      <c r="FRT838" s="137"/>
      <c r="FRU838" s="137"/>
      <c r="FRV838" s="137"/>
      <c r="FRW838" s="137"/>
      <c r="FRX838" s="137"/>
      <c r="FRY838" s="137"/>
      <c r="FRZ838" s="137"/>
      <c r="FSA838" s="137"/>
      <c r="FSB838" s="137"/>
      <c r="FSC838" s="137"/>
      <c r="FSD838" s="137"/>
      <c r="FSE838" s="137"/>
      <c r="FSF838" s="137"/>
      <c r="FSG838" s="137"/>
      <c r="FSH838" s="137"/>
      <c r="FSI838" s="137"/>
      <c r="FSJ838" s="137"/>
      <c r="FSK838" s="137"/>
      <c r="FSL838" s="137"/>
      <c r="FSM838" s="137"/>
      <c r="FSN838" s="137"/>
      <c r="FSO838" s="137"/>
      <c r="FSP838" s="137"/>
      <c r="FSQ838" s="137"/>
      <c r="FSR838" s="137"/>
      <c r="FSS838" s="137"/>
      <c r="FST838" s="137"/>
      <c r="FSU838" s="137"/>
      <c r="FSV838" s="137"/>
      <c r="FSW838" s="137"/>
      <c r="FSX838" s="137"/>
      <c r="FSY838" s="137"/>
      <c r="FSZ838" s="137"/>
      <c r="FTA838" s="137"/>
      <c r="FTB838" s="137"/>
      <c r="FTC838" s="137"/>
      <c r="FTD838" s="137"/>
      <c r="FTE838" s="137"/>
      <c r="FTF838" s="137"/>
      <c r="FTG838" s="137"/>
      <c r="FTH838" s="137"/>
      <c r="FTI838" s="137"/>
      <c r="FTJ838" s="137"/>
      <c r="FTK838" s="137"/>
      <c r="FTL838" s="137"/>
      <c r="FTM838" s="137"/>
      <c r="FTN838" s="137"/>
      <c r="FTO838" s="137"/>
      <c r="FTP838" s="137"/>
      <c r="FTQ838" s="137"/>
      <c r="FTR838" s="137"/>
      <c r="FTS838" s="137"/>
      <c r="FTT838" s="137"/>
      <c r="FTU838" s="137"/>
      <c r="FTV838" s="137"/>
      <c r="FTW838" s="137"/>
      <c r="FTX838" s="137"/>
      <c r="FTY838" s="137"/>
      <c r="FTZ838" s="137"/>
      <c r="FUA838" s="137"/>
      <c r="FUB838" s="137"/>
      <c r="FUC838" s="137"/>
      <c r="FUD838" s="137"/>
      <c r="FUE838" s="137"/>
      <c r="FUF838" s="137"/>
      <c r="FUG838" s="137"/>
      <c r="FUH838" s="137"/>
      <c r="FUI838" s="137"/>
      <c r="FUJ838" s="137"/>
      <c r="FUK838" s="137"/>
      <c r="FUL838" s="137"/>
      <c r="FUM838" s="137"/>
      <c r="FUN838" s="137"/>
      <c r="FUO838" s="137"/>
      <c r="FUP838" s="137"/>
      <c r="FUQ838" s="137"/>
      <c r="FUR838" s="137"/>
      <c r="FUS838" s="137"/>
      <c r="FUT838" s="137"/>
      <c r="FUU838" s="137"/>
      <c r="FUV838" s="137"/>
      <c r="FUW838" s="137"/>
      <c r="FUX838" s="137"/>
      <c r="FUY838" s="137"/>
      <c r="FUZ838" s="137"/>
      <c r="FVA838" s="137"/>
      <c r="FVB838" s="137"/>
      <c r="FVC838" s="137"/>
      <c r="FVD838" s="137"/>
      <c r="FVE838" s="137"/>
      <c r="FVF838" s="137"/>
      <c r="FVG838" s="137"/>
      <c r="FVH838" s="137"/>
      <c r="FVI838" s="137"/>
      <c r="FVJ838" s="137"/>
      <c r="FVK838" s="137"/>
      <c r="FVL838" s="137"/>
      <c r="FVM838" s="137"/>
      <c r="FVN838" s="137"/>
      <c r="FVO838" s="137"/>
      <c r="FVP838" s="137"/>
      <c r="FVQ838" s="137"/>
      <c r="FVR838" s="137"/>
      <c r="FVS838" s="137"/>
      <c r="FVT838" s="137"/>
      <c r="FVU838" s="137"/>
      <c r="FVV838" s="137"/>
      <c r="FVW838" s="137"/>
      <c r="FVX838" s="137"/>
      <c r="FVY838" s="137"/>
      <c r="FVZ838" s="137"/>
      <c r="FWA838" s="137"/>
      <c r="FWB838" s="137"/>
      <c r="FWC838" s="137"/>
      <c r="FWD838" s="137"/>
      <c r="FWE838" s="137"/>
      <c r="FWF838" s="137"/>
      <c r="FWG838" s="137"/>
      <c r="FWH838" s="137"/>
      <c r="FWI838" s="137"/>
      <c r="FWJ838" s="137"/>
      <c r="FWK838" s="137"/>
      <c r="FWL838" s="137"/>
      <c r="FWM838" s="137"/>
      <c r="FWN838" s="137"/>
      <c r="FWO838" s="137"/>
      <c r="FWP838" s="137"/>
      <c r="FWQ838" s="137"/>
      <c r="FWR838" s="137"/>
      <c r="FWS838" s="137"/>
      <c r="FWT838" s="137"/>
      <c r="FWU838" s="137"/>
      <c r="FWV838" s="137"/>
      <c r="FWW838" s="137"/>
      <c r="FWX838" s="137"/>
      <c r="FWY838" s="137"/>
      <c r="FWZ838" s="137"/>
      <c r="FXA838" s="137"/>
      <c r="FXB838" s="137"/>
      <c r="FXC838" s="137"/>
      <c r="FXD838" s="137"/>
      <c r="FXE838" s="137"/>
      <c r="FXF838" s="137"/>
      <c r="FXG838" s="137"/>
      <c r="FXH838" s="137"/>
      <c r="FXI838" s="137"/>
      <c r="FXJ838" s="137"/>
      <c r="FXK838" s="137"/>
      <c r="FXL838" s="137"/>
      <c r="FXM838" s="137"/>
      <c r="FXN838" s="137"/>
      <c r="FXO838" s="137"/>
      <c r="FXP838" s="137"/>
      <c r="FXQ838" s="137"/>
      <c r="FXR838" s="137"/>
      <c r="FXS838" s="137"/>
      <c r="FXT838" s="137"/>
      <c r="FXU838" s="137"/>
      <c r="FXV838" s="137"/>
      <c r="FXW838" s="137"/>
      <c r="FXX838" s="137"/>
      <c r="FXY838" s="137"/>
      <c r="FXZ838" s="137"/>
      <c r="FYA838" s="137"/>
      <c r="FYB838" s="137"/>
      <c r="FYC838" s="137"/>
      <c r="FYD838" s="137"/>
      <c r="FYE838" s="137"/>
      <c r="FYF838" s="137"/>
      <c r="FYG838" s="137"/>
      <c r="FYH838" s="137"/>
      <c r="FYI838" s="137"/>
      <c r="FYJ838" s="137"/>
      <c r="FYK838" s="137"/>
      <c r="FYL838" s="137"/>
      <c r="FYM838" s="137"/>
      <c r="FYN838" s="137"/>
      <c r="FYO838" s="137"/>
      <c r="FYP838" s="137"/>
      <c r="FYQ838" s="137"/>
      <c r="FYR838" s="137"/>
      <c r="FYS838" s="137"/>
      <c r="FYT838" s="137"/>
      <c r="FYU838" s="137"/>
      <c r="FYV838" s="137"/>
      <c r="FYW838" s="137"/>
      <c r="FYX838" s="137"/>
      <c r="FYY838" s="137"/>
      <c r="FYZ838" s="137"/>
      <c r="FZA838" s="137"/>
      <c r="FZB838" s="137"/>
      <c r="FZC838" s="137"/>
      <c r="FZD838" s="137"/>
      <c r="FZE838" s="137"/>
      <c r="FZF838" s="137"/>
      <c r="FZG838" s="137"/>
      <c r="FZH838" s="137"/>
      <c r="FZI838" s="137"/>
      <c r="FZJ838" s="137"/>
      <c r="FZK838" s="137"/>
      <c r="FZL838" s="137"/>
      <c r="FZM838" s="137"/>
      <c r="FZN838" s="137"/>
      <c r="FZO838" s="137"/>
      <c r="FZP838" s="137"/>
      <c r="FZQ838" s="137"/>
      <c r="FZR838" s="137"/>
      <c r="FZS838" s="137"/>
      <c r="FZT838" s="137"/>
      <c r="FZU838" s="137"/>
      <c r="FZV838" s="137"/>
      <c r="FZW838" s="137"/>
      <c r="FZX838" s="137"/>
      <c r="FZY838" s="137"/>
      <c r="FZZ838" s="137"/>
      <c r="GAA838" s="137"/>
      <c r="GAB838" s="137"/>
      <c r="GAC838" s="137"/>
      <c r="GAD838" s="137"/>
      <c r="GAE838" s="137"/>
      <c r="GAF838" s="137"/>
      <c r="GAG838" s="137"/>
      <c r="GAH838" s="137"/>
      <c r="GAI838" s="137"/>
      <c r="GAJ838" s="137"/>
      <c r="GAK838" s="137"/>
      <c r="GAL838" s="137"/>
      <c r="GAM838" s="137"/>
      <c r="GAN838" s="137"/>
      <c r="GAO838" s="137"/>
      <c r="GAP838" s="137"/>
      <c r="GAQ838" s="137"/>
      <c r="GAR838" s="137"/>
      <c r="GAS838" s="137"/>
      <c r="GAT838" s="137"/>
      <c r="GAU838" s="137"/>
      <c r="GAV838" s="137"/>
      <c r="GAW838" s="137"/>
      <c r="GAX838" s="137"/>
      <c r="GAY838" s="137"/>
      <c r="GAZ838" s="137"/>
      <c r="GBA838" s="137"/>
      <c r="GBB838" s="137"/>
      <c r="GBC838" s="137"/>
      <c r="GBD838" s="137"/>
      <c r="GBE838" s="137"/>
      <c r="GBF838" s="137"/>
      <c r="GBG838" s="137"/>
      <c r="GBH838" s="137"/>
      <c r="GBI838" s="137"/>
      <c r="GBJ838" s="137"/>
      <c r="GBK838" s="137"/>
      <c r="GBL838" s="137"/>
      <c r="GBM838" s="137"/>
      <c r="GBN838" s="137"/>
      <c r="GBO838" s="137"/>
      <c r="GBP838" s="137"/>
      <c r="GBQ838" s="137"/>
      <c r="GBR838" s="137"/>
      <c r="GBS838" s="137"/>
      <c r="GBT838" s="137"/>
      <c r="GBU838" s="137"/>
      <c r="GBV838" s="137"/>
      <c r="GBW838" s="137"/>
      <c r="GBX838" s="137"/>
      <c r="GBY838" s="137"/>
      <c r="GBZ838" s="137"/>
      <c r="GCA838" s="137"/>
      <c r="GCB838" s="137"/>
      <c r="GCC838" s="137"/>
      <c r="GCD838" s="137"/>
      <c r="GCE838" s="137"/>
      <c r="GCF838" s="137"/>
      <c r="GCG838" s="137"/>
      <c r="GCH838" s="137"/>
      <c r="GCI838" s="137"/>
      <c r="GCJ838" s="137"/>
      <c r="GCK838" s="137"/>
      <c r="GCL838" s="137"/>
      <c r="GCM838" s="137"/>
      <c r="GCN838" s="137"/>
      <c r="GCO838" s="137"/>
      <c r="GCP838" s="137"/>
      <c r="GCQ838" s="137"/>
      <c r="GCR838" s="137"/>
      <c r="GCS838" s="137"/>
      <c r="GCT838" s="137"/>
      <c r="GCU838" s="137"/>
      <c r="GCV838" s="137"/>
      <c r="GCW838" s="137"/>
      <c r="GCX838" s="137"/>
      <c r="GCY838" s="137"/>
      <c r="GCZ838" s="137"/>
      <c r="GDA838" s="137"/>
      <c r="GDB838" s="137"/>
      <c r="GDC838" s="137"/>
      <c r="GDD838" s="137"/>
      <c r="GDE838" s="137"/>
      <c r="GDF838" s="137"/>
      <c r="GDG838" s="137"/>
      <c r="GDH838" s="137"/>
      <c r="GDI838" s="137"/>
      <c r="GDJ838" s="137"/>
      <c r="GDK838" s="137"/>
      <c r="GDL838" s="137"/>
      <c r="GDM838" s="137"/>
      <c r="GDN838" s="137"/>
      <c r="GDO838" s="137"/>
      <c r="GDP838" s="137"/>
      <c r="GDQ838" s="137"/>
      <c r="GDR838" s="137"/>
      <c r="GDS838" s="137"/>
      <c r="GDT838" s="137"/>
      <c r="GDU838" s="137"/>
      <c r="GDV838" s="137"/>
      <c r="GDW838" s="137"/>
      <c r="GDX838" s="137"/>
      <c r="GDY838" s="137"/>
      <c r="GDZ838" s="137"/>
      <c r="GEA838" s="137"/>
      <c r="GEB838" s="137"/>
      <c r="GEC838" s="137"/>
      <c r="GED838" s="137"/>
      <c r="GEE838" s="137"/>
      <c r="GEF838" s="137"/>
      <c r="GEG838" s="137"/>
      <c r="GEH838" s="137"/>
      <c r="GEI838" s="137"/>
      <c r="GEJ838" s="137"/>
      <c r="GEK838" s="137"/>
      <c r="GEL838" s="137"/>
      <c r="GEM838" s="137"/>
      <c r="GEN838" s="137"/>
      <c r="GEO838" s="137"/>
      <c r="GEP838" s="137"/>
      <c r="GEQ838" s="137"/>
      <c r="GER838" s="137"/>
      <c r="GES838" s="137"/>
      <c r="GET838" s="137"/>
      <c r="GEU838" s="137"/>
      <c r="GEV838" s="137"/>
      <c r="GEW838" s="137"/>
      <c r="GEX838" s="137"/>
      <c r="GEY838" s="137"/>
      <c r="GEZ838" s="137"/>
      <c r="GFA838" s="137"/>
      <c r="GFB838" s="137"/>
      <c r="GFC838" s="137"/>
      <c r="GFD838" s="137"/>
      <c r="GFE838" s="137"/>
      <c r="GFF838" s="137"/>
      <c r="GFG838" s="137"/>
      <c r="GFH838" s="137"/>
      <c r="GFI838" s="137"/>
      <c r="GFJ838" s="137"/>
      <c r="GFK838" s="137"/>
      <c r="GFL838" s="137"/>
      <c r="GFM838" s="137"/>
      <c r="GFN838" s="137"/>
      <c r="GFO838" s="137"/>
      <c r="GFP838" s="137"/>
      <c r="GFQ838" s="137"/>
      <c r="GFR838" s="137"/>
      <c r="GFS838" s="137"/>
      <c r="GFT838" s="137"/>
      <c r="GFU838" s="137"/>
      <c r="GFV838" s="137"/>
      <c r="GFW838" s="137"/>
      <c r="GFX838" s="137"/>
      <c r="GFY838" s="137"/>
      <c r="GFZ838" s="137"/>
      <c r="GGA838" s="137"/>
      <c r="GGB838" s="137"/>
      <c r="GGC838" s="137"/>
      <c r="GGD838" s="137"/>
      <c r="GGE838" s="137"/>
      <c r="GGF838" s="137"/>
      <c r="GGG838" s="137"/>
      <c r="GGH838" s="137"/>
      <c r="GGI838" s="137"/>
      <c r="GGJ838" s="137"/>
      <c r="GGK838" s="137"/>
      <c r="GGL838" s="137"/>
      <c r="GGM838" s="137"/>
      <c r="GGN838" s="137"/>
      <c r="GGO838" s="137"/>
      <c r="GGP838" s="137"/>
      <c r="GGQ838" s="137"/>
      <c r="GGR838" s="137"/>
      <c r="GGS838" s="137"/>
      <c r="GGT838" s="137"/>
      <c r="GGU838" s="137"/>
      <c r="GGV838" s="137"/>
      <c r="GGW838" s="137"/>
      <c r="GGX838" s="137"/>
      <c r="GGY838" s="137"/>
      <c r="GGZ838" s="137"/>
      <c r="GHA838" s="137"/>
      <c r="GHB838" s="137"/>
      <c r="GHC838" s="137"/>
      <c r="GHD838" s="137"/>
      <c r="GHE838" s="137"/>
      <c r="GHF838" s="137"/>
      <c r="GHG838" s="137"/>
      <c r="GHH838" s="137"/>
      <c r="GHI838" s="137"/>
      <c r="GHJ838" s="137"/>
      <c r="GHK838" s="137"/>
      <c r="GHL838" s="137"/>
      <c r="GHM838" s="137"/>
      <c r="GHN838" s="137"/>
      <c r="GHO838" s="137"/>
      <c r="GHP838" s="137"/>
      <c r="GHQ838" s="137"/>
      <c r="GHR838" s="137"/>
      <c r="GHS838" s="137"/>
      <c r="GHT838" s="137"/>
      <c r="GHU838" s="137"/>
      <c r="GHV838" s="137"/>
      <c r="GHW838" s="137"/>
      <c r="GHX838" s="137"/>
      <c r="GHY838" s="137"/>
      <c r="GHZ838" s="137"/>
      <c r="GIA838" s="137"/>
      <c r="GIB838" s="137"/>
      <c r="GIC838" s="137"/>
      <c r="GID838" s="137"/>
      <c r="GIE838" s="137"/>
      <c r="GIF838" s="137"/>
      <c r="GIG838" s="137"/>
      <c r="GIH838" s="137"/>
      <c r="GII838" s="137"/>
      <c r="GIJ838" s="137"/>
      <c r="GIK838" s="137"/>
      <c r="GIL838" s="137"/>
      <c r="GIM838" s="137"/>
      <c r="GIN838" s="137"/>
      <c r="GIO838" s="137"/>
      <c r="GIP838" s="137"/>
      <c r="GIQ838" s="137"/>
      <c r="GIR838" s="137"/>
      <c r="GIS838" s="137"/>
      <c r="GIT838" s="137"/>
      <c r="GIU838" s="137"/>
      <c r="GIV838" s="137"/>
      <c r="GIW838" s="137"/>
      <c r="GIX838" s="137"/>
      <c r="GIY838" s="137"/>
      <c r="GIZ838" s="137"/>
      <c r="GJA838" s="137"/>
      <c r="GJB838" s="137"/>
      <c r="GJC838" s="137"/>
      <c r="GJD838" s="137"/>
      <c r="GJE838" s="137"/>
      <c r="GJF838" s="137"/>
      <c r="GJG838" s="137"/>
      <c r="GJH838" s="137"/>
      <c r="GJI838" s="137"/>
      <c r="GJJ838" s="137"/>
      <c r="GJK838" s="137"/>
      <c r="GJL838" s="137"/>
      <c r="GJM838" s="137"/>
      <c r="GJN838" s="137"/>
      <c r="GJO838" s="137"/>
      <c r="GJP838" s="137"/>
      <c r="GJQ838" s="137"/>
      <c r="GJR838" s="137"/>
      <c r="GJS838" s="137"/>
      <c r="GJT838" s="137"/>
      <c r="GJU838" s="137"/>
      <c r="GJV838" s="137"/>
      <c r="GJW838" s="137"/>
      <c r="GJX838" s="137"/>
      <c r="GJY838" s="137"/>
      <c r="GJZ838" s="137"/>
      <c r="GKA838" s="137"/>
      <c r="GKB838" s="137"/>
      <c r="GKC838" s="137"/>
      <c r="GKD838" s="137"/>
      <c r="GKE838" s="137"/>
      <c r="GKF838" s="137"/>
      <c r="GKG838" s="137"/>
      <c r="GKH838" s="137"/>
      <c r="GKI838" s="137"/>
      <c r="GKJ838" s="137"/>
      <c r="GKK838" s="137"/>
      <c r="GKL838" s="137"/>
      <c r="GKM838" s="137"/>
      <c r="GKN838" s="137"/>
      <c r="GKO838" s="137"/>
      <c r="GKP838" s="137"/>
      <c r="GKQ838" s="137"/>
      <c r="GKR838" s="137"/>
      <c r="GKS838" s="137"/>
      <c r="GKT838" s="137"/>
      <c r="GKU838" s="137"/>
      <c r="GKV838" s="137"/>
      <c r="GKW838" s="137"/>
      <c r="GKX838" s="137"/>
      <c r="GKY838" s="137"/>
      <c r="GKZ838" s="137"/>
      <c r="GLA838" s="137"/>
      <c r="GLB838" s="137"/>
      <c r="GLC838" s="137"/>
      <c r="GLD838" s="137"/>
      <c r="GLE838" s="137"/>
      <c r="GLF838" s="137"/>
      <c r="GLG838" s="137"/>
      <c r="GLH838" s="137"/>
      <c r="GLI838" s="137"/>
      <c r="GLJ838" s="137"/>
      <c r="GLK838" s="137"/>
      <c r="GLL838" s="137"/>
      <c r="GLM838" s="137"/>
      <c r="GLN838" s="137"/>
      <c r="GLO838" s="137"/>
      <c r="GLP838" s="137"/>
      <c r="GLQ838" s="137"/>
      <c r="GLR838" s="137"/>
      <c r="GLS838" s="137"/>
      <c r="GLT838" s="137"/>
      <c r="GLU838" s="137"/>
      <c r="GLV838" s="137"/>
      <c r="GLW838" s="137"/>
      <c r="GLX838" s="137"/>
      <c r="GLY838" s="137"/>
      <c r="GLZ838" s="137"/>
      <c r="GMA838" s="137"/>
      <c r="GMB838" s="137"/>
      <c r="GMC838" s="137"/>
      <c r="GMD838" s="137"/>
      <c r="GME838" s="137"/>
      <c r="GMF838" s="137"/>
      <c r="GMG838" s="137"/>
      <c r="GMH838" s="137"/>
      <c r="GMI838" s="137"/>
      <c r="GMJ838" s="137"/>
      <c r="GMK838" s="137"/>
      <c r="GML838" s="137"/>
      <c r="GMM838" s="137"/>
      <c r="GMN838" s="137"/>
      <c r="GMO838" s="137"/>
      <c r="GMP838" s="137"/>
      <c r="GMQ838" s="137"/>
      <c r="GMR838" s="137"/>
      <c r="GMS838" s="137"/>
      <c r="GMT838" s="137"/>
      <c r="GMU838" s="137"/>
      <c r="GMV838" s="137"/>
      <c r="GMW838" s="137"/>
      <c r="GMX838" s="137"/>
      <c r="GMY838" s="137"/>
      <c r="GMZ838" s="137"/>
      <c r="GNA838" s="137"/>
      <c r="GNB838" s="137"/>
      <c r="GNC838" s="137"/>
      <c r="GND838" s="137"/>
      <c r="GNE838" s="137"/>
      <c r="GNF838" s="137"/>
      <c r="GNG838" s="137"/>
      <c r="GNH838" s="137"/>
      <c r="GNI838" s="137"/>
      <c r="GNJ838" s="137"/>
      <c r="GNK838" s="137"/>
      <c r="GNL838" s="137"/>
      <c r="GNM838" s="137"/>
      <c r="GNN838" s="137"/>
      <c r="GNO838" s="137"/>
      <c r="GNP838" s="137"/>
      <c r="GNQ838" s="137"/>
      <c r="GNR838" s="137"/>
      <c r="GNS838" s="137"/>
      <c r="GNT838" s="137"/>
      <c r="GNU838" s="137"/>
      <c r="GNV838" s="137"/>
      <c r="GNW838" s="137"/>
      <c r="GNX838" s="137"/>
      <c r="GNY838" s="137"/>
      <c r="GNZ838" s="137"/>
      <c r="GOA838" s="137"/>
      <c r="GOB838" s="137"/>
      <c r="GOC838" s="137"/>
      <c r="GOD838" s="137"/>
      <c r="GOE838" s="137"/>
      <c r="GOF838" s="137"/>
      <c r="GOG838" s="137"/>
      <c r="GOH838" s="137"/>
      <c r="GOI838" s="137"/>
      <c r="GOJ838" s="137"/>
      <c r="GOK838" s="137"/>
      <c r="GOL838" s="137"/>
      <c r="GOM838" s="137"/>
      <c r="GON838" s="137"/>
      <c r="GOO838" s="137"/>
      <c r="GOP838" s="137"/>
      <c r="GOQ838" s="137"/>
      <c r="GOR838" s="137"/>
      <c r="GOS838" s="137"/>
      <c r="GOT838" s="137"/>
      <c r="GOU838" s="137"/>
      <c r="GOV838" s="137"/>
      <c r="GOW838" s="137"/>
      <c r="GOX838" s="137"/>
      <c r="GOY838" s="137"/>
      <c r="GOZ838" s="137"/>
      <c r="GPA838" s="137"/>
      <c r="GPB838" s="137"/>
      <c r="GPC838" s="137"/>
      <c r="GPD838" s="137"/>
      <c r="GPE838" s="137"/>
      <c r="GPF838" s="137"/>
      <c r="GPG838" s="137"/>
      <c r="GPH838" s="137"/>
      <c r="GPI838" s="137"/>
      <c r="GPJ838" s="137"/>
      <c r="GPK838" s="137"/>
      <c r="GPL838" s="137"/>
      <c r="GPM838" s="137"/>
      <c r="GPN838" s="137"/>
      <c r="GPO838" s="137"/>
      <c r="GPP838" s="137"/>
      <c r="GPQ838" s="137"/>
      <c r="GPR838" s="137"/>
      <c r="GPS838" s="137"/>
      <c r="GPT838" s="137"/>
      <c r="GPU838" s="137"/>
      <c r="GPV838" s="137"/>
      <c r="GPW838" s="137"/>
      <c r="GPX838" s="137"/>
      <c r="GPY838" s="137"/>
      <c r="GPZ838" s="137"/>
      <c r="GQA838" s="137"/>
      <c r="GQB838" s="137"/>
      <c r="GQC838" s="137"/>
      <c r="GQD838" s="137"/>
      <c r="GQE838" s="137"/>
      <c r="GQF838" s="137"/>
      <c r="GQG838" s="137"/>
      <c r="GQH838" s="137"/>
      <c r="GQI838" s="137"/>
      <c r="GQJ838" s="137"/>
      <c r="GQK838" s="137"/>
      <c r="GQL838" s="137"/>
      <c r="GQM838" s="137"/>
      <c r="GQN838" s="137"/>
      <c r="GQO838" s="137"/>
      <c r="GQP838" s="137"/>
      <c r="GQQ838" s="137"/>
      <c r="GQR838" s="137"/>
      <c r="GQS838" s="137"/>
      <c r="GQT838" s="137"/>
      <c r="GQU838" s="137"/>
      <c r="GQV838" s="137"/>
      <c r="GQW838" s="137"/>
      <c r="GQX838" s="137"/>
      <c r="GQY838" s="137"/>
      <c r="GQZ838" s="137"/>
      <c r="GRA838" s="137"/>
      <c r="GRB838" s="137"/>
      <c r="GRC838" s="137"/>
      <c r="GRD838" s="137"/>
      <c r="GRE838" s="137"/>
      <c r="GRF838" s="137"/>
      <c r="GRG838" s="137"/>
      <c r="GRH838" s="137"/>
      <c r="GRI838" s="137"/>
      <c r="GRJ838" s="137"/>
      <c r="GRK838" s="137"/>
      <c r="GRL838" s="137"/>
      <c r="GRM838" s="137"/>
      <c r="GRN838" s="137"/>
      <c r="GRO838" s="137"/>
      <c r="GRP838" s="137"/>
      <c r="GRQ838" s="137"/>
      <c r="GRR838" s="137"/>
      <c r="GRS838" s="137"/>
      <c r="GRT838" s="137"/>
      <c r="GRU838" s="137"/>
      <c r="GRV838" s="137"/>
      <c r="GRW838" s="137"/>
      <c r="GRX838" s="137"/>
      <c r="GRY838" s="137"/>
      <c r="GRZ838" s="137"/>
      <c r="GSA838" s="137"/>
      <c r="GSB838" s="137"/>
      <c r="GSC838" s="137"/>
      <c r="GSD838" s="137"/>
      <c r="GSE838" s="137"/>
      <c r="GSF838" s="137"/>
      <c r="GSG838" s="137"/>
      <c r="GSH838" s="137"/>
      <c r="GSI838" s="137"/>
      <c r="GSJ838" s="137"/>
      <c r="GSK838" s="137"/>
      <c r="GSL838" s="137"/>
      <c r="GSM838" s="137"/>
      <c r="GSN838" s="137"/>
      <c r="GSO838" s="137"/>
      <c r="GSP838" s="137"/>
      <c r="GSQ838" s="137"/>
      <c r="GSR838" s="137"/>
      <c r="GSS838" s="137"/>
      <c r="GST838" s="137"/>
      <c r="GSU838" s="137"/>
      <c r="GSV838" s="137"/>
      <c r="GSW838" s="137"/>
      <c r="GSX838" s="137"/>
      <c r="GSY838" s="137"/>
      <c r="GSZ838" s="137"/>
      <c r="GTA838" s="137"/>
      <c r="GTB838" s="137"/>
      <c r="GTC838" s="137"/>
      <c r="GTD838" s="137"/>
      <c r="GTE838" s="137"/>
      <c r="GTF838" s="137"/>
      <c r="GTG838" s="137"/>
      <c r="GTH838" s="137"/>
      <c r="GTI838" s="137"/>
      <c r="GTJ838" s="137"/>
      <c r="GTK838" s="137"/>
      <c r="GTL838" s="137"/>
      <c r="GTM838" s="137"/>
      <c r="GTN838" s="137"/>
      <c r="GTO838" s="137"/>
      <c r="GTP838" s="137"/>
      <c r="GTQ838" s="137"/>
      <c r="GTR838" s="137"/>
      <c r="GTS838" s="137"/>
      <c r="GTT838" s="137"/>
      <c r="GTU838" s="137"/>
      <c r="GTV838" s="137"/>
      <c r="GTW838" s="137"/>
      <c r="GTX838" s="137"/>
      <c r="GTY838" s="137"/>
      <c r="GTZ838" s="137"/>
      <c r="GUA838" s="137"/>
      <c r="GUB838" s="137"/>
      <c r="GUC838" s="137"/>
      <c r="GUD838" s="137"/>
      <c r="GUE838" s="137"/>
      <c r="GUF838" s="137"/>
      <c r="GUG838" s="137"/>
      <c r="GUH838" s="137"/>
      <c r="GUI838" s="137"/>
      <c r="GUJ838" s="137"/>
      <c r="GUK838" s="137"/>
      <c r="GUL838" s="137"/>
      <c r="GUM838" s="137"/>
      <c r="GUN838" s="137"/>
      <c r="GUO838" s="137"/>
      <c r="GUP838" s="137"/>
      <c r="GUQ838" s="137"/>
      <c r="GUR838" s="137"/>
      <c r="GUS838" s="137"/>
      <c r="GUT838" s="137"/>
      <c r="GUU838" s="137"/>
      <c r="GUV838" s="137"/>
      <c r="GUW838" s="137"/>
      <c r="GUX838" s="137"/>
      <c r="GUY838" s="137"/>
      <c r="GUZ838" s="137"/>
      <c r="GVA838" s="137"/>
      <c r="GVB838" s="137"/>
      <c r="GVC838" s="137"/>
      <c r="GVD838" s="137"/>
      <c r="GVE838" s="137"/>
      <c r="GVF838" s="137"/>
      <c r="GVG838" s="137"/>
      <c r="GVH838" s="137"/>
      <c r="GVI838" s="137"/>
      <c r="GVJ838" s="137"/>
      <c r="GVK838" s="137"/>
      <c r="GVL838" s="137"/>
      <c r="GVM838" s="137"/>
      <c r="GVN838" s="137"/>
      <c r="GVO838" s="137"/>
      <c r="GVP838" s="137"/>
      <c r="GVQ838" s="137"/>
      <c r="GVR838" s="137"/>
      <c r="GVS838" s="137"/>
      <c r="GVT838" s="137"/>
      <c r="GVU838" s="137"/>
      <c r="GVV838" s="137"/>
      <c r="GVW838" s="137"/>
      <c r="GVX838" s="137"/>
      <c r="GVY838" s="137"/>
      <c r="GVZ838" s="137"/>
      <c r="GWA838" s="137"/>
      <c r="GWB838" s="137"/>
      <c r="GWC838" s="137"/>
      <c r="GWD838" s="137"/>
      <c r="GWE838" s="137"/>
      <c r="GWF838" s="137"/>
      <c r="GWG838" s="137"/>
      <c r="GWH838" s="137"/>
      <c r="GWI838" s="137"/>
      <c r="GWJ838" s="137"/>
      <c r="GWK838" s="137"/>
      <c r="GWL838" s="137"/>
      <c r="GWM838" s="137"/>
      <c r="GWN838" s="137"/>
      <c r="GWO838" s="137"/>
      <c r="GWP838" s="137"/>
      <c r="GWQ838" s="137"/>
      <c r="GWR838" s="137"/>
      <c r="GWS838" s="137"/>
      <c r="GWT838" s="137"/>
      <c r="GWU838" s="137"/>
      <c r="GWV838" s="137"/>
      <c r="GWW838" s="137"/>
      <c r="GWX838" s="137"/>
      <c r="GWY838" s="137"/>
      <c r="GWZ838" s="137"/>
      <c r="GXA838" s="137"/>
      <c r="GXB838" s="137"/>
      <c r="GXC838" s="137"/>
      <c r="GXD838" s="137"/>
      <c r="GXE838" s="137"/>
      <c r="GXF838" s="137"/>
      <c r="GXG838" s="137"/>
      <c r="GXH838" s="137"/>
      <c r="GXI838" s="137"/>
      <c r="GXJ838" s="137"/>
      <c r="GXK838" s="137"/>
      <c r="GXL838" s="137"/>
      <c r="GXM838" s="137"/>
      <c r="GXN838" s="137"/>
      <c r="GXO838" s="137"/>
      <c r="GXP838" s="137"/>
      <c r="GXQ838" s="137"/>
      <c r="GXR838" s="137"/>
      <c r="GXS838" s="137"/>
      <c r="GXT838" s="137"/>
      <c r="GXU838" s="137"/>
      <c r="GXV838" s="137"/>
      <c r="GXW838" s="137"/>
      <c r="GXX838" s="137"/>
      <c r="GXY838" s="137"/>
      <c r="GXZ838" s="137"/>
      <c r="GYA838" s="137"/>
      <c r="GYB838" s="137"/>
      <c r="GYC838" s="137"/>
      <c r="GYD838" s="137"/>
      <c r="GYE838" s="137"/>
      <c r="GYF838" s="137"/>
      <c r="GYG838" s="137"/>
      <c r="GYH838" s="137"/>
      <c r="GYI838" s="137"/>
      <c r="GYJ838" s="137"/>
      <c r="GYK838" s="137"/>
      <c r="GYL838" s="137"/>
      <c r="GYM838" s="137"/>
      <c r="GYN838" s="137"/>
      <c r="GYO838" s="137"/>
      <c r="GYP838" s="137"/>
      <c r="GYQ838" s="137"/>
      <c r="GYR838" s="137"/>
      <c r="GYS838" s="137"/>
      <c r="GYT838" s="137"/>
      <c r="GYU838" s="137"/>
      <c r="GYV838" s="137"/>
      <c r="GYW838" s="137"/>
      <c r="GYX838" s="137"/>
      <c r="GYY838" s="137"/>
      <c r="GYZ838" s="137"/>
      <c r="GZA838" s="137"/>
      <c r="GZB838" s="137"/>
      <c r="GZC838" s="137"/>
      <c r="GZD838" s="137"/>
      <c r="GZE838" s="137"/>
      <c r="GZF838" s="137"/>
      <c r="GZG838" s="137"/>
      <c r="GZH838" s="137"/>
      <c r="GZI838" s="137"/>
      <c r="GZJ838" s="137"/>
      <c r="GZK838" s="137"/>
      <c r="GZL838" s="137"/>
      <c r="GZM838" s="137"/>
      <c r="GZN838" s="137"/>
      <c r="GZO838" s="137"/>
      <c r="GZP838" s="137"/>
      <c r="GZQ838" s="137"/>
      <c r="GZR838" s="137"/>
      <c r="GZS838" s="137"/>
      <c r="GZT838" s="137"/>
      <c r="GZU838" s="137"/>
      <c r="GZV838" s="137"/>
      <c r="GZW838" s="137"/>
      <c r="GZX838" s="137"/>
      <c r="GZY838" s="137"/>
      <c r="GZZ838" s="137"/>
      <c r="HAA838" s="137"/>
      <c r="HAB838" s="137"/>
      <c r="HAC838" s="137"/>
      <c r="HAD838" s="137"/>
      <c r="HAE838" s="137"/>
      <c r="HAF838" s="137"/>
      <c r="HAG838" s="137"/>
      <c r="HAH838" s="137"/>
      <c r="HAI838" s="137"/>
      <c r="HAJ838" s="137"/>
      <c r="HAK838" s="137"/>
      <c r="HAL838" s="137"/>
      <c r="HAM838" s="137"/>
      <c r="HAN838" s="137"/>
      <c r="HAO838" s="137"/>
      <c r="HAP838" s="137"/>
      <c r="HAQ838" s="137"/>
      <c r="HAR838" s="137"/>
      <c r="HAS838" s="137"/>
      <c r="HAT838" s="137"/>
      <c r="HAU838" s="137"/>
      <c r="HAV838" s="137"/>
      <c r="HAW838" s="137"/>
      <c r="HAX838" s="137"/>
      <c r="HAY838" s="137"/>
      <c r="HAZ838" s="137"/>
      <c r="HBA838" s="137"/>
      <c r="HBB838" s="137"/>
      <c r="HBC838" s="137"/>
      <c r="HBD838" s="137"/>
      <c r="HBE838" s="137"/>
      <c r="HBF838" s="137"/>
      <c r="HBG838" s="137"/>
      <c r="HBH838" s="137"/>
      <c r="HBI838" s="137"/>
      <c r="HBJ838" s="137"/>
      <c r="HBK838" s="137"/>
      <c r="HBL838" s="137"/>
      <c r="HBM838" s="137"/>
      <c r="HBN838" s="137"/>
      <c r="HBO838" s="137"/>
      <c r="HBP838" s="137"/>
      <c r="HBQ838" s="137"/>
      <c r="HBR838" s="137"/>
      <c r="HBS838" s="137"/>
      <c r="HBT838" s="137"/>
      <c r="HBU838" s="137"/>
      <c r="HBV838" s="137"/>
      <c r="HBW838" s="137"/>
      <c r="HBX838" s="137"/>
      <c r="HBY838" s="137"/>
      <c r="HBZ838" s="137"/>
      <c r="HCA838" s="137"/>
      <c r="HCB838" s="137"/>
      <c r="HCC838" s="137"/>
      <c r="HCD838" s="137"/>
      <c r="HCE838" s="137"/>
      <c r="HCF838" s="137"/>
      <c r="HCG838" s="137"/>
      <c r="HCH838" s="137"/>
      <c r="HCI838" s="137"/>
      <c r="HCJ838" s="137"/>
      <c r="HCK838" s="137"/>
      <c r="HCL838" s="137"/>
      <c r="HCM838" s="137"/>
      <c r="HCN838" s="137"/>
      <c r="HCO838" s="137"/>
      <c r="HCP838" s="137"/>
      <c r="HCQ838" s="137"/>
      <c r="HCR838" s="137"/>
      <c r="HCS838" s="137"/>
      <c r="HCT838" s="137"/>
      <c r="HCU838" s="137"/>
      <c r="HCV838" s="137"/>
      <c r="HCW838" s="137"/>
      <c r="HCX838" s="137"/>
      <c r="HCY838" s="137"/>
      <c r="HCZ838" s="137"/>
      <c r="HDA838" s="137"/>
      <c r="HDB838" s="137"/>
      <c r="HDC838" s="137"/>
      <c r="HDD838" s="137"/>
      <c r="HDE838" s="137"/>
      <c r="HDF838" s="137"/>
      <c r="HDG838" s="137"/>
      <c r="HDH838" s="137"/>
      <c r="HDI838" s="137"/>
      <c r="HDJ838" s="137"/>
      <c r="HDK838" s="137"/>
      <c r="HDL838" s="137"/>
      <c r="HDM838" s="137"/>
      <c r="HDN838" s="137"/>
      <c r="HDO838" s="137"/>
      <c r="HDP838" s="137"/>
      <c r="HDQ838" s="137"/>
      <c r="HDR838" s="137"/>
      <c r="HDS838" s="137"/>
      <c r="HDT838" s="137"/>
      <c r="HDU838" s="137"/>
      <c r="HDV838" s="137"/>
      <c r="HDW838" s="137"/>
      <c r="HDX838" s="137"/>
      <c r="HDY838" s="137"/>
      <c r="HDZ838" s="137"/>
      <c r="HEA838" s="137"/>
      <c r="HEB838" s="137"/>
      <c r="HEC838" s="137"/>
      <c r="HED838" s="137"/>
      <c r="HEE838" s="137"/>
      <c r="HEF838" s="137"/>
      <c r="HEG838" s="137"/>
      <c r="HEH838" s="137"/>
      <c r="HEI838" s="137"/>
      <c r="HEJ838" s="137"/>
      <c r="HEK838" s="137"/>
      <c r="HEL838" s="137"/>
      <c r="HEM838" s="137"/>
      <c r="HEN838" s="137"/>
      <c r="HEO838" s="137"/>
      <c r="HEP838" s="137"/>
      <c r="HEQ838" s="137"/>
      <c r="HER838" s="137"/>
      <c r="HES838" s="137"/>
      <c r="HET838" s="137"/>
      <c r="HEU838" s="137"/>
      <c r="HEV838" s="137"/>
      <c r="HEW838" s="137"/>
      <c r="HEX838" s="137"/>
      <c r="HEY838" s="137"/>
      <c r="HEZ838" s="137"/>
      <c r="HFA838" s="137"/>
      <c r="HFB838" s="137"/>
      <c r="HFC838" s="137"/>
      <c r="HFD838" s="137"/>
      <c r="HFE838" s="137"/>
      <c r="HFF838" s="137"/>
      <c r="HFG838" s="137"/>
      <c r="HFH838" s="137"/>
      <c r="HFI838" s="137"/>
      <c r="HFJ838" s="137"/>
      <c r="HFK838" s="137"/>
      <c r="HFL838" s="137"/>
      <c r="HFM838" s="137"/>
      <c r="HFN838" s="137"/>
      <c r="HFO838" s="137"/>
      <c r="HFP838" s="137"/>
      <c r="HFQ838" s="137"/>
      <c r="HFR838" s="137"/>
      <c r="HFS838" s="137"/>
      <c r="HFT838" s="137"/>
      <c r="HFU838" s="137"/>
      <c r="HFV838" s="137"/>
      <c r="HFW838" s="137"/>
      <c r="HFX838" s="137"/>
      <c r="HFY838" s="137"/>
      <c r="HFZ838" s="137"/>
      <c r="HGA838" s="137"/>
      <c r="HGB838" s="137"/>
      <c r="HGC838" s="137"/>
      <c r="HGD838" s="137"/>
      <c r="HGE838" s="137"/>
      <c r="HGF838" s="137"/>
      <c r="HGG838" s="137"/>
      <c r="HGH838" s="137"/>
      <c r="HGI838" s="137"/>
      <c r="HGJ838" s="137"/>
      <c r="HGK838" s="137"/>
      <c r="HGL838" s="137"/>
      <c r="HGM838" s="137"/>
      <c r="HGN838" s="137"/>
      <c r="HGO838" s="137"/>
      <c r="HGP838" s="137"/>
      <c r="HGQ838" s="137"/>
      <c r="HGR838" s="137"/>
      <c r="HGS838" s="137"/>
      <c r="HGT838" s="137"/>
      <c r="HGU838" s="137"/>
      <c r="HGV838" s="137"/>
      <c r="HGW838" s="137"/>
      <c r="HGX838" s="137"/>
      <c r="HGY838" s="137"/>
      <c r="HGZ838" s="137"/>
      <c r="HHA838" s="137"/>
      <c r="HHB838" s="137"/>
      <c r="HHC838" s="137"/>
      <c r="HHD838" s="137"/>
      <c r="HHE838" s="137"/>
      <c r="HHF838" s="137"/>
      <c r="HHG838" s="137"/>
      <c r="HHH838" s="137"/>
      <c r="HHI838" s="137"/>
      <c r="HHJ838" s="137"/>
      <c r="HHK838" s="137"/>
      <c r="HHL838" s="137"/>
      <c r="HHM838" s="137"/>
      <c r="HHN838" s="137"/>
      <c r="HHO838" s="137"/>
      <c r="HHP838" s="137"/>
      <c r="HHQ838" s="137"/>
      <c r="HHR838" s="137"/>
      <c r="HHS838" s="137"/>
      <c r="HHT838" s="137"/>
      <c r="HHU838" s="137"/>
      <c r="HHV838" s="137"/>
      <c r="HHW838" s="137"/>
      <c r="HHX838" s="137"/>
      <c r="HHY838" s="137"/>
      <c r="HHZ838" s="137"/>
      <c r="HIA838" s="137"/>
      <c r="HIB838" s="137"/>
      <c r="HIC838" s="137"/>
      <c r="HID838" s="137"/>
      <c r="HIE838" s="137"/>
      <c r="HIF838" s="137"/>
      <c r="HIG838" s="137"/>
      <c r="HIH838" s="137"/>
      <c r="HII838" s="137"/>
      <c r="HIJ838" s="137"/>
      <c r="HIK838" s="137"/>
      <c r="HIL838" s="137"/>
      <c r="HIM838" s="137"/>
      <c r="HIN838" s="137"/>
      <c r="HIO838" s="137"/>
      <c r="HIP838" s="137"/>
      <c r="HIQ838" s="137"/>
      <c r="HIR838" s="137"/>
      <c r="HIS838" s="137"/>
      <c r="HIT838" s="137"/>
      <c r="HIU838" s="137"/>
      <c r="HIV838" s="137"/>
      <c r="HIW838" s="137"/>
      <c r="HIX838" s="137"/>
      <c r="HIY838" s="137"/>
      <c r="HIZ838" s="137"/>
      <c r="HJA838" s="137"/>
      <c r="HJB838" s="137"/>
      <c r="HJC838" s="137"/>
      <c r="HJD838" s="137"/>
      <c r="HJE838" s="137"/>
      <c r="HJF838" s="137"/>
      <c r="HJG838" s="137"/>
      <c r="HJH838" s="137"/>
      <c r="HJI838" s="137"/>
      <c r="HJJ838" s="137"/>
      <c r="HJK838" s="137"/>
      <c r="HJL838" s="137"/>
      <c r="HJM838" s="137"/>
      <c r="HJN838" s="137"/>
      <c r="HJO838" s="137"/>
      <c r="HJP838" s="137"/>
      <c r="HJQ838" s="137"/>
      <c r="HJR838" s="137"/>
      <c r="HJS838" s="137"/>
      <c r="HJT838" s="137"/>
      <c r="HJU838" s="137"/>
      <c r="HJV838" s="137"/>
      <c r="HJW838" s="137"/>
      <c r="HJX838" s="137"/>
      <c r="HJY838" s="137"/>
      <c r="HJZ838" s="137"/>
      <c r="HKA838" s="137"/>
      <c r="HKB838" s="137"/>
      <c r="HKC838" s="137"/>
      <c r="HKD838" s="137"/>
      <c r="HKE838" s="137"/>
      <c r="HKF838" s="137"/>
      <c r="HKG838" s="137"/>
      <c r="HKH838" s="137"/>
      <c r="HKI838" s="137"/>
      <c r="HKJ838" s="137"/>
      <c r="HKK838" s="137"/>
      <c r="HKL838" s="137"/>
      <c r="HKM838" s="137"/>
      <c r="HKN838" s="137"/>
      <c r="HKO838" s="137"/>
      <c r="HKP838" s="137"/>
      <c r="HKQ838" s="137"/>
      <c r="HKR838" s="137"/>
      <c r="HKS838" s="137"/>
      <c r="HKT838" s="137"/>
      <c r="HKU838" s="137"/>
      <c r="HKV838" s="137"/>
      <c r="HKW838" s="137"/>
      <c r="HKX838" s="137"/>
      <c r="HKY838" s="137"/>
      <c r="HKZ838" s="137"/>
      <c r="HLA838" s="137"/>
      <c r="HLB838" s="137"/>
      <c r="HLC838" s="137"/>
      <c r="HLD838" s="137"/>
      <c r="HLE838" s="137"/>
      <c r="HLF838" s="137"/>
      <c r="HLG838" s="137"/>
      <c r="HLH838" s="137"/>
      <c r="HLI838" s="137"/>
      <c r="HLJ838" s="137"/>
      <c r="HLK838" s="137"/>
      <c r="HLL838" s="137"/>
      <c r="HLM838" s="137"/>
      <c r="HLN838" s="137"/>
      <c r="HLO838" s="137"/>
      <c r="HLP838" s="137"/>
      <c r="HLQ838" s="137"/>
      <c r="HLR838" s="137"/>
      <c r="HLS838" s="137"/>
      <c r="HLT838" s="137"/>
      <c r="HLU838" s="137"/>
      <c r="HLV838" s="137"/>
      <c r="HLW838" s="137"/>
      <c r="HLX838" s="137"/>
      <c r="HLY838" s="137"/>
      <c r="HLZ838" s="137"/>
      <c r="HMA838" s="137"/>
      <c r="HMB838" s="137"/>
      <c r="HMC838" s="137"/>
      <c r="HMD838" s="137"/>
      <c r="HME838" s="137"/>
      <c r="HMF838" s="137"/>
      <c r="HMG838" s="137"/>
      <c r="HMH838" s="137"/>
      <c r="HMI838" s="137"/>
      <c r="HMJ838" s="137"/>
      <c r="HMK838" s="137"/>
      <c r="HML838" s="137"/>
      <c r="HMM838" s="137"/>
      <c r="HMN838" s="137"/>
      <c r="HMO838" s="137"/>
      <c r="HMP838" s="137"/>
      <c r="HMQ838" s="137"/>
      <c r="HMR838" s="137"/>
      <c r="HMS838" s="137"/>
      <c r="HMT838" s="137"/>
      <c r="HMU838" s="137"/>
      <c r="HMV838" s="137"/>
      <c r="HMW838" s="137"/>
      <c r="HMX838" s="137"/>
      <c r="HMY838" s="137"/>
      <c r="HMZ838" s="137"/>
      <c r="HNA838" s="137"/>
      <c r="HNB838" s="137"/>
      <c r="HNC838" s="137"/>
      <c r="HND838" s="137"/>
      <c r="HNE838" s="137"/>
      <c r="HNF838" s="137"/>
      <c r="HNG838" s="137"/>
      <c r="HNH838" s="137"/>
      <c r="HNI838" s="137"/>
      <c r="HNJ838" s="137"/>
      <c r="HNK838" s="137"/>
      <c r="HNL838" s="137"/>
      <c r="HNM838" s="137"/>
      <c r="HNN838" s="137"/>
      <c r="HNO838" s="137"/>
      <c r="HNP838" s="137"/>
      <c r="HNQ838" s="137"/>
      <c r="HNR838" s="137"/>
      <c r="HNS838" s="137"/>
      <c r="HNT838" s="137"/>
      <c r="HNU838" s="137"/>
      <c r="HNV838" s="137"/>
      <c r="HNW838" s="137"/>
      <c r="HNX838" s="137"/>
      <c r="HNY838" s="137"/>
      <c r="HNZ838" s="137"/>
      <c r="HOA838" s="137"/>
      <c r="HOB838" s="137"/>
      <c r="HOC838" s="137"/>
      <c r="HOD838" s="137"/>
      <c r="HOE838" s="137"/>
      <c r="HOF838" s="137"/>
      <c r="HOG838" s="137"/>
      <c r="HOH838" s="137"/>
      <c r="HOI838" s="137"/>
      <c r="HOJ838" s="137"/>
      <c r="HOK838" s="137"/>
      <c r="HOL838" s="137"/>
      <c r="HOM838" s="137"/>
      <c r="HON838" s="137"/>
      <c r="HOO838" s="137"/>
      <c r="HOP838" s="137"/>
      <c r="HOQ838" s="137"/>
      <c r="HOR838" s="137"/>
      <c r="HOS838" s="137"/>
      <c r="HOT838" s="137"/>
      <c r="HOU838" s="137"/>
      <c r="HOV838" s="137"/>
      <c r="HOW838" s="137"/>
      <c r="HOX838" s="137"/>
      <c r="HOY838" s="137"/>
      <c r="HOZ838" s="137"/>
      <c r="HPA838" s="137"/>
      <c r="HPB838" s="137"/>
      <c r="HPC838" s="137"/>
      <c r="HPD838" s="137"/>
      <c r="HPE838" s="137"/>
      <c r="HPF838" s="137"/>
      <c r="HPG838" s="137"/>
      <c r="HPH838" s="137"/>
      <c r="HPI838" s="137"/>
      <c r="HPJ838" s="137"/>
      <c r="HPK838" s="137"/>
      <c r="HPL838" s="137"/>
      <c r="HPM838" s="137"/>
      <c r="HPN838" s="137"/>
      <c r="HPO838" s="137"/>
      <c r="HPP838" s="137"/>
      <c r="HPQ838" s="137"/>
      <c r="HPR838" s="137"/>
      <c r="HPS838" s="137"/>
      <c r="HPT838" s="137"/>
      <c r="HPU838" s="137"/>
      <c r="HPV838" s="137"/>
      <c r="HPW838" s="137"/>
      <c r="HPX838" s="137"/>
      <c r="HPY838" s="137"/>
      <c r="HPZ838" s="137"/>
      <c r="HQA838" s="137"/>
      <c r="HQB838" s="137"/>
      <c r="HQC838" s="137"/>
      <c r="HQD838" s="137"/>
      <c r="HQE838" s="137"/>
      <c r="HQF838" s="137"/>
      <c r="HQG838" s="137"/>
      <c r="HQH838" s="137"/>
      <c r="HQI838" s="137"/>
      <c r="HQJ838" s="137"/>
      <c r="HQK838" s="137"/>
      <c r="HQL838" s="137"/>
      <c r="HQM838" s="137"/>
      <c r="HQN838" s="137"/>
      <c r="HQO838" s="137"/>
      <c r="HQP838" s="137"/>
      <c r="HQQ838" s="137"/>
      <c r="HQR838" s="137"/>
      <c r="HQS838" s="137"/>
      <c r="HQT838" s="137"/>
      <c r="HQU838" s="137"/>
      <c r="HQV838" s="137"/>
      <c r="HQW838" s="137"/>
      <c r="HQX838" s="137"/>
      <c r="HQY838" s="137"/>
      <c r="HQZ838" s="137"/>
      <c r="HRA838" s="137"/>
      <c r="HRB838" s="137"/>
      <c r="HRC838" s="137"/>
      <c r="HRD838" s="137"/>
      <c r="HRE838" s="137"/>
      <c r="HRF838" s="137"/>
      <c r="HRG838" s="137"/>
      <c r="HRH838" s="137"/>
      <c r="HRI838" s="137"/>
      <c r="HRJ838" s="137"/>
      <c r="HRK838" s="137"/>
      <c r="HRL838" s="137"/>
      <c r="HRM838" s="137"/>
      <c r="HRN838" s="137"/>
      <c r="HRO838" s="137"/>
      <c r="HRP838" s="137"/>
      <c r="HRQ838" s="137"/>
      <c r="HRR838" s="137"/>
      <c r="HRS838" s="137"/>
      <c r="HRT838" s="137"/>
      <c r="HRU838" s="137"/>
      <c r="HRV838" s="137"/>
      <c r="HRW838" s="137"/>
      <c r="HRX838" s="137"/>
      <c r="HRY838" s="137"/>
      <c r="HRZ838" s="137"/>
      <c r="HSA838" s="137"/>
      <c r="HSB838" s="137"/>
      <c r="HSC838" s="137"/>
      <c r="HSD838" s="137"/>
      <c r="HSE838" s="137"/>
      <c r="HSF838" s="137"/>
      <c r="HSG838" s="137"/>
      <c r="HSH838" s="137"/>
      <c r="HSI838" s="137"/>
      <c r="HSJ838" s="137"/>
      <c r="HSK838" s="137"/>
      <c r="HSL838" s="137"/>
      <c r="HSM838" s="137"/>
      <c r="HSN838" s="137"/>
      <c r="HSO838" s="137"/>
      <c r="HSP838" s="137"/>
      <c r="HSQ838" s="137"/>
      <c r="HSR838" s="137"/>
      <c r="HSS838" s="137"/>
      <c r="HST838" s="137"/>
      <c r="HSU838" s="137"/>
      <c r="HSV838" s="137"/>
      <c r="HSW838" s="137"/>
      <c r="HSX838" s="137"/>
      <c r="HSY838" s="137"/>
      <c r="HSZ838" s="137"/>
      <c r="HTA838" s="137"/>
      <c r="HTB838" s="137"/>
      <c r="HTC838" s="137"/>
      <c r="HTD838" s="137"/>
      <c r="HTE838" s="137"/>
      <c r="HTF838" s="137"/>
      <c r="HTG838" s="137"/>
      <c r="HTH838" s="137"/>
      <c r="HTI838" s="137"/>
      <c r="HTJ838" s="137"/>
      <c r="HTK838" s="137"/>
      <c r="HTL838" s="137"/>
      <c r="HTM838" s="137"/>
      <c r="HTN838" s="137"/>
      <c r="HTO838" s="137"/>
      <c r="HTP838" s="137"/>
      <c r="HTQ838" s="137"/>
      <c r="HTR838" s="137"/>
      <c r="HTS838" s="137"/>
      <c r="HTT838" s="137"/>
      <c r="HTU838" s="137"/>
      <c r="HTV838" s="137"/>
      <c r="HTW838" s="137"/>
      <c r="HTX838" s="137"/>
      <c r="HTY838" s="137"/>
      <c r="HTZ838" s="137"/>
      <c r="HUA838" s="137"/>
      <c r="HUB838" s="137"/>
      <c r="HUC838" s="137"/>
      <c r="HUD838" s="137"/>
      <c r="HUE838" s="137"/>
      <c r="HUF838" s="137"/>
      <c r="HUG838" s="137"/>
      <c r="HUH838" s="137"/>
      <c r="HUI838" s="137"/>
      <c r="HUJ838" s="137"/>
      <c r="HUK838" s="137"/>
      <c r="HUL838" s="137"/>
      <c r="HUM838" s="137"/>
      <c r="HUN838" s="137"/>
      <c r="HUO838" s="137"/>
      <c r="HUP838" s="137"/>
      <c r="HUQ838" s="137"/>
      <c r="HUR838" s="137"/>
      <c r="HUS838" s="137"/>
      <c r="HUT838" s="137"/>
      <c r="HUU838" s="137"/>
      <c r="HUV838" s="137"/>
      <c r="HUW838" s="137"/>
      <c r="HUX838" s="137"/>
      <c r="HUY838" s="137"/>
      <c r="HUZ838" s="137"/>
      <c r="HVA838" s="137"/>
      <c r="HVB838" s="137"/>
      <c r="HVC838" s="137"/>
      <c r="HVD838" s="137"/>
      <c r="HVE838" s="137"/>
      <c r="HVF838" s="137"/>
      <c r="HVG838" s="137"/>
      <c r="HVH838" s="137"/>
      <c r="HVI838" s="137"/>
      <c r="HVJ838" s="137"/>
      <c r="HVK838" s="137"/>
      <c r="HVL838" s="137"/>
      <c r="HVM838" s="137"/>
      <c r="HVN838" s="137"/>
      <c r="HVO838" s="137"/>
      <c r="HVP838" s="137"/>
      <c r="HVQ838" s="137"/>
      <c r="HVR838" s="137"/>
      <c r="HVS838" s="137"/>
      <c r="HVT838" s="137"/>
      <c r="HVU838" s="137"/>
      <c r="HVV838" s="137"/>
      <c r="HVW838" s="137"/>
      <c r="HVX838" s="137"/>
      <c r="HVY838" s="137"/>
      <c r="HVZ838" s="137"/>
      <c r="HWA838" s="137"/>
      <c r="HWB838" s="137"/>
      <c r="HWC838" s="137"/>
      <c r="HWD838" s="137"/>
      <c r="HWE838" s="137"/>
      <c r="HWF838" s="137"/>
      <c r="HWG838" s="137"/>
      <c r="HWH838" s="137"/>
      <c r="HWI838" s="137"/>
      <c r="HWJ838" s="137"/>
      <c r="HWK838" s="137"/>
      <c r="HWL838" s="137"/>
      <c r="HWM838" s="137"/>
      <c r="HWN838" s="137"/>
      <c r="HWO838" s="137"/>
      <c r="HWP838" s="137"/>
      <c r="HWQ838" s="137"/>
      <c r="HWR838" s="137"/>
      <c r="HWS838" s="137"/>
      <c r="HWT838" s="137"/>
      <c r="HWU838" s="137"/>
      <c r="HWV838" s="137"/>
      <c r="HWW838" s="137"/>
      <c r="HWX838" s="137"/>
      <c r="HWY838" s="137"/>
      <c r="HWZ838" s="137"/>
      <c r="HXA838" s="137"/>
      <c r="HXB838" s="137"/>
      <c r="HXC838" s="137"/>
      <c r="HXD838" s="137"/>
      <c r="HXE838" s="137"/>
      <c r="HXF838" s="137"/>
      <c r="HXG838" s="137"/>
      <c r="HXH838" s="137"/>
      <c r="HXI838" s="137"/>
      <c r="HXJ838" s="137"/>
      <c r="HXK838" s="137"/>
      <c r="HXL838" s="137"/>
      <c r="HXM838" s="137"/>
      <c r="HXN838" s="137"/>
      <c r="HXO838" s="137"/>
      <c r="HXP838" s="137"/>
      <c r="HXQ838" s="137"/>
      <c r="HXR838" s="137"/>
      <c r="HXS838" s="137"/>
      <c r="HXT838" s="137"/>
      <c r="HXU838" s="137"/>
      <c r="HXV838" s="137"/>
      <c r="HXW838" s="137"/>
      <c r="HXX838" s="137"/>
      <c r="HXY838" s="137"/>
      <c r="HXZ838" s="137"/>
      <c r="HYA838" s="137"/>
      <c r="HYB838" s="137"/>
      <c r="HYC838" s="137"/>
      <c r="HYD838" s="137"/>
      <c r="HYE838" s="137"/>
      <c r="HYF838" s="137"/>
      <c r="HYG838" s="137"/>
      <c r="HYH838" s="137"/>
      <c r="HYI838" s="137"/>
      <c r="HYJ838" s="137"/>
      <c r="HYK838" s="137"/>
      <c r="HYL838" s="137"/>
      <c r="HYM838" s="137"/>
      <c r="HYN838" s="137"/>
      <c r="HYO838" s="137"/>
      <c r="HYP838" s="137"/>
      <c r="HYQ838" s="137"/>
      <c r="HYR838" s="137"/>
      <c r="HYS838" s="137"/>
      <c r="HYT838" s="137"/>
      <c r="HYU838" s="137"/>
      <c r="HYV838" s="137"/>
      <c r="HYW838" s="137"/>
      <c r="HYX838" s="137"/>
      <c r="HYY838" s="137"/>
      <c r="HYZ838" s="137"/>
      <c r="HZA838" s="137"/>
      <c r="HZB838" s="137"/>
      <c r="HZC838" s="137"/>
      <c r="HZD838" s="137"/>
      <c r="HZE838" s="137"/>
      <c r="HZF838" s="137"/>
      <c r="HZG838" s="137"/>
      <c r="HZH838" s="137"/>
      <c r="HZI838" s="137"/>
      <c r="HZJ838" s="137"/>
      <c r="HZK838" s="137"/>
      <c r="HZL838" s="137"/>
      <c r="HZM838" s="137"/>
      <c r="HZN838" s="137"/>
      <c r="HZO838" s="137"/>
      <c r="HZP838" s="137"/>
      <c r="HZQ838" s="137"/>
      <c r="HZR838" s="137"/>
      <c r="HZS838" s="137"/>
      <c r="HZT838" s="137"/>
      <c r="HZU838" s="137"/>
      <c r="HZV838" s="137"/>
      <c r="HZW838" s="137"/>
      <c r="HZX838" s="137"/>
      <c r="HZY838" s="137"/>
      <c r="HZZ838" s="137"/>
      <c r="IAA838" s="137"/>
      <c r="IAB838" s="137"/>
      <c r="IAC838" s="137"/>
      <c r="IAD838" s="137"/>
      <c r="IAE838" s="137"/>
      <c r="IAF838" s="137"/>
      <c r="IAG838" s="137"/>
      <c r="IAH838" s="137"/>
      <c r="IAI838" s="137"/>
      <c r="IAJ838" s="137"/>
      <c r="IAK838" s="137"/>
      <c r="IAL838" s="137"/>
      <c r="IAM838" s="137"/>
      <c r="IAN838" s="137"/>
      <c r="IAO838" s="137"/>
      <c r="IAP838" s="137"/>
      <c r="IAQ838" s="137"/>
      <c r="IAR838" s="137"/>
      <c r="IAS838" s="137"/>
      <c r="IAT838" s="137"/>
      <c r="IAU838" s="137"/>
      <c r="IAV838" s="137"/>
      <c r="IAW838" s="137"/>
      <c r="IAX838" s="137"/>
      <c r="IAY838" s="137"/>
      <c r="IAZ838" s="137"/>
      <c r="IBA838" s="137"/>
      <c r="IBB838" s="137"/>
      <c r="IBC838" s="137"/>
      <c r="IBD838" s="137"/>
      <c r="IBE838" s="137"/>
      <c r="IBF838" s="137"/>
      <c r="IBG838" s="137"/>
      <c r="IBH838" s="137"/>
      <c r="IBI838" s="137"/>
      <c r="IBJ838" s="137"/>
      <c r="IBK838" s="137"/>
      <c r="IBL838" s="137"/>
      <c r="IBM838" s="137"/>
      <c r="IBN838" s="137"/>
      <c r="IBO838" s="137"/>
      <c r="IBP838" s="137"/>
      <c r="IBQ838" s="137"/>
      <c r="IBR838" s="137"/>
      <c r="IBS838" s="137"/>
      <c r="IBT838" s="137"/>
      <c r="IBU838" s="137"/>
      <c r="IBV838" s="137"/>
      <c r="IBW838" s="137"/>
      <c r="IBX838" s="137"/>
      <c r="IBY838" s="137"/>
      <c r="IBZ838" s="137"/>
      <c r="ICA838" s="137"/>
      <c r="ICB838" s="137"/>
      <c r="ICC838" s="137"/>
      <c r="ICD838" s="137"/>
      <c r="ICE838" s="137"/>
      <c r="ICF838" s="137"/>
      <c r="ICG838" s="137"/>
      <c r="ICH838" s="137"/>
      <c r="ICI838" s="137"/>
      <c r="ICJ838" s="137"/>
      <c r="ICK838" s="137"/>
      <c r="ICL838" s="137"/>
      <c r="ICM838" s="137"/>
      <c r="ICN838" s="137"/>
      <c r="ICO838" s="137"/>
      <c r="ICP838" s="137"/>
      <c r="ICQ838" s="137"/>
      <c r="ICR838" s="137"/>
      <c r="ICS838" s="137"/>
      <c r="ICT838" s="137"/>
      <c r="ICU838" s="137"/>
      <c r="ICV838" s="137"/>
      <c r="ICW838" s="137"/>
      <c r="ICX838" s="137"/>
      <c r="ICY838" s="137"/>
      <c r="ICZ838" s="137"/>
      <c r="IDA838" s="137"/>
      <c r="IDB838" s="137"/>
      <c r="IDC838" s="137"/>
      <c r="IDD838" s="137"/>
      <c r="IDE838" s="137"/>
      <c r="IDF838" s="137"/>
      <c r="IDG838" s="137"/>
      <c r="IDH838" s="137"/>
      <c r="IDI838" s="137"/>
      <c r="IDJ838" s="137"/>
      <c r="IDK838" s="137"/>
      <c r="IDL838" s="137"/>
      <c r="IDM838" s="137"/>
      <c r="IDN838" s="137"/>
      <c r="IDO838" s="137"/>
      <c r="IDP838" s="137"/>
      <c r="IDQ838" s="137"/>
      <c r="IDR838" s="137"/>
      <c r="IDS838" s="137"/>
      <c r="IDT838" s="137"/>
      <c r="IDU838" s="137"/>
      <c r="IDV838" s="137"/>
      <c r="IDW838" s="137"/>
      <c r="IDX838" s="137"/>
      <c r="IDY838" s="137"/>
      <c r="IDZ838" s="137"/>
      <c r="IEA838" s="137"/>
      <c r="IEB838" s="137"/>
      <c r="IEC838" s="137"/>
      <c r="IED838" s="137"/>
      <c r="IEE838" s="137"/>
      <c r="IEF838" s="137"/>
      <c r="IEG838" s="137"/>
      <c r="IEH838" s="137"/>
      <c r="IEI838" s="137"/>
      <c r="IEJ838" s="137"/>
      <c r="IEK838" s="137"/>
      <c r="IEL838" s="137"/>
      <c r="IEM838" s="137"/>
      <c r="IEN838" s="137"/>
      <c r="IEO838" s="137"/>
      <c r="IEP838" s="137"/>
      <c r="IEQ838" s="137"/>
      <c r="IER838" s="137"/>
      <c r="IES838" s="137"/>
      <c r="IET838" s="137"/>
      <c r="IEU838" s="137"/>
      <c r="IEV838" s="137"/>
      <c r="IEW838" s="137"/>
      <c r="IEX838" s="137"/>
      <c r="IEY838" s="137"/>
      <c r="IEZ838" s="137"/>
      <c r="IFA838" s="137"/>
      <c r="IFB838" s="137"/>
      <c r="IFC838" s="137"/>
      <c r="IFD838" s="137"/>
      <c r="IFE838" s="137"/>
      <c r="IFF838" s="137"/>
      <c r="IFG838" s="137"/>
      <c r="IFH838" s="137"/>
      <c r="IFI838" s="137"/>
      <c r="IFJ838" s="137"/>
      <c r="IFK838" s="137"/>
      <c r="IFL838" s="137"/>
      <c r="IFM838" s="137"/>
      <c r="IFN838" s="137"/>
      <c r="IFO838" s="137"/>
      <c r="IFP838" s="137"/>
      <c r="IFQ838" s="137"/>
      <c r="IFR838" s="137"/>
      <c r="IFS838" s="137"/>
      <c r="IFT838" s="137"/>
      <c r="IFU838" s="137"/>
      <c r="IFV838" s="137"/>
      <c r="IFW838" s="137"/>
      <c r="IFX838" s="137"/>
      <c r="IFY838" s="137"/>
      <c r="IFZ838" s="137"/>
      <c r="IGA838" s="137"/>
      <c r="IGB838" s="137"/>
      <c r="IGC838" s="137"/>
      <c r="IGD838" s="137"/>
      <c r="IGE838" s="137"/>
      <c r="IGF838" s="137"/>
      <c r="IGG838" s="137"/>
      <c r="IGH838" s="137"/>
      <c r="IGI838" s="137"/>
      <c r="IGJ838" s="137"/>
      <c r="IGK838" s="137"/>
      <c r="IGL838" s="137"/>
      <c r="IGM838" s="137"/>
      <c r="IGN838" s="137"/>
      <c r="IGO838" s="137"/>
      <c r="IGP838" s="137"/>
      <c r="IGQ838" s="137"/>
      <c r="IGR838" s="137"/>
      <c r="IGS838" s="137"/>
      <c r="IGT838" s="137"/>
      <c r="IGU838" s="137"/>
      <c r="IGV838" s="137"/>
      <c r="IGW838" s="137"/>
      <c r="IGX838" s="137"/>
      <c r="IGY838" s="137"/>
      <c r="IGZ838" s="137"/>
      <c r="IHA838" s="137"/>
      <c r="IHB838" s="137"/>
      <c r="IHC838" s="137"/>
      <c r="IHD838" s="137"/>
      <c r="IHE838" s="137"/>
      <c r="IHF838" s="137"/>
      <c r="IHG838" s="137"/>
      <c r="IHH838" s="137"/>
      <c r="IHI838" s="137"/>
      <c r="IHJ838" s="137"/>
      <c r="IHK838" s="137"/>
      <c r="IHL838" s="137"/>
      <c r="IHM838" s="137"/>
      <c r="IHN838" s="137"/>
      <c r="IHO838" s="137"/>
      <c r="IHP838" s="137"/>
      <c r="IHQ838" s="137"/>
      <c r="IHR838" s="137"/>
      <c r="IHS838" s="137"/>
      <c r="IHT838" s="137"/>
      <c r="IHU838" s="137"/>
      <c r="IHV838" s="137"/>
      <c r="IHW838" s="137"/>
      <c r="IHX838" s="137"/>
      <c r="IHY838" s="137"/>
      <c r="IHZ838" s="137"/>
      <c r="IIA838" s="137"/>
      <c r="IIB838" s="137"/>
      <c r="IIC838" s="137"/>
      <c r="IID838" s="137"/>
      <c r="IIE838" s="137"/>
      <c r="IIF838" s="137"/>
      <c r="IIG838" s="137"/>
      <c r="IIH838" s="137"/>
      <c r="III838" s="137"/>
      <c r="IIJ838" s="137"/>
      <c r="IIK838" s="137"/>
      <c r="IIL838" s="137"/>
      <c r="IIM838" s="137"/>
      <c r="IIN838" s="137"/>
      <c r="IIO838" s="137"/>
      <c r="IIP838" s="137"/>
      <c r="IIQ838" s="137"/>
      <c r="IIR838" s="137"/>
      <c r="IIS838" s="137"/>
      <c r="IIT838" s="137"/>
      <c r="IIU838" s="137"/>
      <c r="IIV838" s="137"/>
      <c r="IIW838" s="137"/>
      <c r="IIX838" s="137"/>
      <c r="IIY838" s="137"/>
      <c r="IIZ838" s="137"/>
      <c r="IJA838" s="137"/>
      <c r="IJB838" s="137"/>
      <c r="IJC838" s="137"/>
      <c r="IJD838" s="137"/>
      <c r="IJE838" s="137"/>
      <c r="IJF838" s="137"/>
      <c r="IJG838" s="137"/>
      <c r="IJH838" s="137"/>
      <c r="IJI838" s="137"/>
      <c r="IJJ838" s="137"/>
      <c r="IJK838" s="137"/>
      <c r="IJL838" s="137"/>
      <c r="IJM838" s="137"/>
      <c r="IJN838" s="137"/>
      <c r="IJO838" s="137"/>
      <c r="IJP838" s="137"/>
      <c r="IJQ838" s="137"/>
      <c r="IJR838" s="137"/>
      <c r="IJS838" s="137"/>
      <c r="IJT838" s="137"/>
      <c r="IJU838" s="137"/>
      <c r="IJV838" s="137"/>
      <c r="IJW838" s="137"/>
      <c r="IJX838" s="137"/>
      <c r="IJY838" s="137"/>
      <c r="IJZ838" s="137"/>
      <c r="IKA838" s="137"/>
      <c r="IKB838" s="137"/>
      <c r="IKC838" s="137"/>
      <c r="IKD838" s="137"/>
      <c r="IKE838" s="137"/>
      <c r="IKF838" s="137"/>
      <c r="IKG838" s="137"/>
      <c r="IKH838" s="137"/>
      <c r="IKI838" s="137"/>
      <c r="IKJ838" s="137"/>
      <c r="IKK838" s="137"/>
      <c r="IKL838" s="137"/>
      <c r="IKM838" s="137"/>
      <c r="IKN838" s="137"/>
      <c r="IKO838" s="137"/>
      <c r="IKP838" s="137"/>
      <c r="IKQ838" s="137"/>
      <c r="IKR838" s="137"/>
      <c r="IKS838" s="137"/>
      <c r="IKT838" s="137"/>
      <c r="IKU838" s="137"/>
      <c r="IKV838" s="137"/>
      <c r="IKW838" s="137"/>
      <c r="IKX838" s="137"/>
      <c r="IKY838" s="137"/>
      <c r="IKZ838" s="137"/>
      <c r="ILA838" s="137"/>
      <c r="ILB838" s="137"/>
      <c r="ILC838" s="137"/>
      <c r="ILD838" s="137"/>
      <c r="ILE838" s="137"/>
      <c r="ILF838" s="137"/>
      <c r="ILG838" s="137"/>
      <c r="ILH838" s="137"/>
      <c r="ILI838" s="137"/>
      <c r="ILJ838" s="137"/>
      <c r="ILK838" s="137"/>
      <c r="ILL838" s="137"/>
      <c r="ILM838" s="137"/>
      <c r="ILN838" s="137"/>
      <c r="ILO838" s="137"/>
      <c r="ILP838" s="137"/>
      <c r="ILQ838" s="137"/>
      <c r="ILR838" s="137"/>
      <c r="ILS838" s="137"/>
      <c r="ILT838" s="137"/>
      <c r="ILU838" s="137"/>
      <c r="ILV838" s="137"/>
      <c r="ILW838" s="137"/>
      <c r="ILX838" s="137"/>
      <c r="ILY838" s="137"/>
      <c r="ILZ838" s="137"/>
      <c r="IMA838" s="137"/>
      <c r="IMB838" s="137"/>
      <c r="IMC838" s="137"/>
      <c r="IMD838" s="137"/>
      <c r="IME838" s="137"/>
      <c r="IMF838" s="137"/>
      <c r="IMG838" s="137"/>
      <c r="IMH838" s="137"/>
      <c r="IMI838" s="137"/>
      <c r="IMJ838" s="137"/>
      <c r="IMK838" s="137"/>
      <c r="IML838" s="137"/>
      <c r="IMM838" s="137"/>
      <c r="IMN838" s="137"/>
      <c r="IMO838" s="137"/>
      <c r="IMP838" s="137"/>
      <c r="IMQ838" s="137"/>
      <c r="IMR838" s="137"/>
      <c r="IMS838" s="137"/>
      <c r="IMT838" s="137"/>
      <c r="IMU838" s="137"/>
      <c r="IMV838" s="137"/>
      <c r="IMW838" s="137"/>
      <c r="IMX838" s="137"/>
      <c r="IMY838" s="137"/>
      <c r="IMZ838" s="137"/>
      <c r="INA838" s="137"/>
      <c r="INB838" s="137"/>
      <c r="INC838" s="137"/>
      <c r="IND838" s="137"/>
      <c r="INE838" s="137"/>
      <c r="INF838" s="137"/>
      <c r="ING838" s="137"/>
      <c r="INH838" s="137"/>
      <c r="INI838" s="137"/>
      <c r="INJ838" s="137"/>
      <c r="INK838" s="137"/>
      <c r="INL838" s="137"/>
      <c r="INM838" s="137"/>
      <c r="INN838" s="137"/>
      <c r="INO838" s="137"/>
      <c r="INP838" s="137"/>
      <c r="INQ838" s="137"/>
      <c r="INR838" s="137"/>
      <c r="INS838" s="137"/>
      <c r="INT838" s="137"/>
      <c r="INU838" s="137"/>
      <c r="INV838" s="137"/>
      <c r="INW838" s="137"/>
      <c r="INX838" s="137"/>
      <c r="INY838" s="137"/>
      <c r="INZ838" s="137"/>
      <c r="IOA838" s="137"/>
      <c r="IOB838" s="137"/>
      <c r="IOC838" s="137"/>
      <c r="IOD838" s="137"/>
      <c r="IOE838" s="137"/>
      <c r="IOF838" s="137"/>
      <c r="IOG838" s="137"/>
      <c r="IOH838" s="137"/>
      <c r="IOI838" s="137"/>
      <c r="IOJ838" s="137"/>
      <c r="IOK838" s="137"/>
      <c r="IOL838" s="137"/>
      <c r="IOM838" s="137"/>
      <c r="ION838" s="137"/>
      <c r="IOO838" s="137"/>
      <c r="IOP838" s="137"/>
      <c r="IOQ838" s="137"/>
      <c r="IOR838" s="137"/>
      <c r="IOS838" s="137"/>
      <c r="IOT838" s="137"/>
      <c r="IOU838" s="137"/>
      <c r="IOV838" s="137"/>
      <c r="IOW838" s="137"/>
      <c r="IOX838" s="137"/>
      <c r="IOY838" s="137"/>
      <c r="IOZ838" s="137"/>
      <c r="IPA838" s="137"/>
      <c r="IPB838" s="137"/>
      <c r="IPC838" s="137"/>
      <c r="IPD838" s="137"/>
      <c r="IPE838" s="137"/>
      <c r="IPF838" s="137"/>
      <c r="IPG838" s="137"/>
      <c r="IPH838" s="137"/>
      <c r="IPI838" s="137"/>
      <c r="IPJ838" s="137"/>
      <c r="IPK838" s="137"/>
      <c r="IPL838" s="137"/>
      <c r="IPM838" s="137"/>
      <c r="IPN838" s="137"/>
      <c r="IPO838" s="137"/>
      <c r="IPP838" s="137"/>
      <c r="IPQ838" s="137"/>
      <c r="IPR838" s="137"/>
      <c r="IPS838" s="137"/>
      <c r="IPT838" s="137"/>
      <c r="IPU838" s="137"/>
      <c r="IPV838" s="137"/>
      <c r="IPW838" s="137"/>
      <c r="IPX838" s="137"/>
      <c r="IPY838" s="137"/>
      <c r="IPZ838" s="137"/>
      <c r="IQA838" s="137"/>
      <c r="IQB838" s="137"/>
      <c r="IQC838" s="137"/>
      <c r="IQD838" s="137"/>
      <c r="IQE838" s="137"/>
      <c r="IQF838" s="137"/>
      <c r="IQG838" s="137"/>
      <c r="IQH838" s="137"/>
      <c r="IQI838" s="137"/>
      <c r="IQJ838" s="137"/>
      <c r="IQK838" s="137"/>
      <c r="IQL838" s="137"/>
      <c r="IQM838" s="137"/>
      <c r="IQN838" s="137"/>
      <c r="IQO838" s="137"/>
      <c r="IQP838" s="137"/>
      <c r="IQQ838" s="137"/>
      <c r="IQR838" s="137"/>
      <c r="IQS838" s="137"/>
      <c r="IQT838" s="137"/>
      <c r="IQU838" s="137"/>
      <c r="IQV838" s="137"/>
      <c r="IQW838" s="137"/>
      <c r="IQX838" s="137"/>
      <c r="IQY838" s="137"/>
      <c r="IQZ838" s="137"/>
      <c r="IRA838" s="137"/>
      <c r="IRB838" s="137"/>
      <c r="IRC838" s="137"/>
      <c r="IRD838" s="137"/>
      <c r="IRE838" s="137"/>
      <c r="IRF838" s="137"/>
      <c r="IRG838" s="137"/>
      <c r="IRH838" s="137"/>
      <c r="IRI838" s="137"/>
      <c r="IRJ838" s="137"/>
      <c r="IRK838" s="137"/>
      <c r="IRL838" s="137"/>
      <c r="IRM838" s="137"/>
      <c r="IRN838" s="137"/>
      <c r="IRO838" s="137"/>
      <c r="IRP838" s="137"/>
      <c r="IRQ838" s="137"/>
      <c r="IRR838" s="137"/>
      <c r="IRS838" s="137"/>
      <c r="IRT838" s="137"/>
      <c r="IRU838" s="137"/>
      <c r="IRV838" s="137"/>
      <c r="IRW838" s="137"/>
      <c r="IRX838" s="137"/>
      <c r="IRY838" s="137"/>
      <c r="IRZ838" s="137"/>
      <c r="ISA838" s="137"/>
      <c r="ISB838" s="137"/>
      <c r="ISC838" s="137"/>
      <c r="ISD838" s="137"/>
      <c r="ISE838" s="137"/>
      <c r="ISF838" s="137"/>
      <c r="ISG838" s="137"/>
      <c r="ISH838" s="137"/>
      <c r="ISI838" s="137"/>
      <c r="ISJ838" s="137"/>
      <c r="ISK838" s="137"/>
      <c r="ISL838" s="137"/>
      <c r="ISM838" s="137"/>
      <c r="ISN838" s="137"/>
      <c r="ISO838" s="137"/>
      <c r="ISP838" s="137"/>
      <c r="ISQ838" s="137"/>
      <c r="ISR838" s="137"/>
      <c r="ISS838" s="137"/>
      <c r="IST838" s="137"/>
      <c r="ISU838" s="137"/>
      <c r="ISV838" s="137"/>
      <c r="ISW838" s="137"/>
      <c r="ISX838" s="137"/>
      <c r="ISY838" s="137"/>
      <c r="ISZ838" s="137"/>
      <c r="ITA838" s="137"/>
      <c r="ITB838" s="137"/>
      <c r="ITC838" s="137"/>
      <c r="ITD838" s="137"/>
      <c r="ITE838" s="137"/>
      <c r="ITF838" s="137"/>
      <c r="ITG838" s="137"/>
      <c r="ITH838" s="137"/>
      <c r="ITI838" s="137"/>
      <c r="ITJ838" s="137"/>
      <c r="ITK838" s="137"/>
      <c r="ITL838" s="137"/>
      <c r="ITM838" s="137"/>
      <c r="ITN838" s="137"/>
      <c r="ITO838" s="137"/>
      <c r="ITP838" s="137"/>
      <c r="ITQ838" s="137"/>
      <c r="ITR838" s="137"/>
      <c r="ITS838" s="137"/>
      <c r="ITT838" s="137"/>
      <c r="ITU838" s="137"/>
      <c r="ITV838" s="137"/>
      <c r="ITW838" s="137"/>
      <c r="ITX838" s="137"/>
      <c r="ITY838" s="137"/>
      <c r="ITZ838" s="137"/>
      <c r="IUA838" s="137"/>
      <c r="IUB838" s="137"/>
      <c r="IUC838" s="137"/>
      <c r="IUD838" s="137"/>
      <c r="IUE838" s="137"/>
      <c r="IUF838" s="137"/>
      <c r="IUG838" s="137"/>
      <c r="IUH838" s="137"/>
      <c r="IUI838" s="137"/>
      <c r="IUJ838" s="137"/>
      <c r="IUK838" s="137"/>
      <c r="IUL838" s="137"/>
      <c r="IUM838" s="137"/>
      <c r="IUN838" s="137"/>
      <c r="IUO838" s="137"/>
      <c r="IUP838" s="137"/>
      <c r="IUQ838" s="137"/>
      <c r="IUR838" s="137"/>
      <c r="IUS838" s="137"/>
      <c r="IUT838" s="137"/>
      <c r="IUU838" s="137"/>
      <c r="IUV838" s="137"/>
      <c r="IUW838" s="137"/>
      <c r="IUX838" s="137"/>
      <c r="IUY838" s="137"/>
      <c r="IUZ838" s="137"/>
      <c r="IVA838" s="137"/>
      <c r="IVB838" s="137"/>
      <c r="IVC838" s="137"/>
      <c r="IVD838" s="137"/>
      <c r="IVE838" s="137"/>
      <c r="IVF838" s="137"/>
      <c r="IVG838" s="137"/>
      <c r="IVH838" s="137"/>
      <c r="IVI838" s="137"/>
      <c r="IVJ838" s="137"/>
      <c r="IVK838" s="137"/>
      <c r="IVL838" s="137"/>
      <c r="IVM838" s="137"/>
      <c r="IVN838" s="137"/>
      <c r="IVO838" s="137"/>
      <c r="IVP838" s="137"/>
      <c r="IVQ838" s="137"/>
      <c r="IVR838" s="137"/>
      <c r="IVS838" s="137"/>
      <c r="IVT838" s="137"/>
      <c r="IVU838" s="137"/>
      <c r="IVV838" s="137"/>
      <c r="IVW838" s="137"/>
      <c r="IVX838" s="137"/>
      <c r="IVY838" s="137"/>
      <c r="IVZ838" s="137"/>
      <c r="IWA838" s="137"/>
      <c r="IWB838" s="137"/>
      <c r="IWC838" s="137"/>
      <c r="IWD838" s="137"/>
      <c r="IWE838" s="137"/>
      <c r="IWF838" s="137"/>
      <c r="IWG838" s="137"/>
      <c r="IWH838" s="137"/>
      <c r="IWI838" s="137"/>
      <c r="IWJ838" s="137"/>
      <c r="IWK838" s="137"/>
      <c r="IWL838" s="137"/>
      <c r="IWM838" s="137"/>
      <c r="IWN838" s="137"/>
      <c r="IWO838" s="137"/>
      <c r="IWP838" s="137"/>
      <c r="IWQ838" s="137"/>
      <c r="IWR838" s="137"/>
      <c r="IWS838" s="137"/>
      <c r="IWT838" s="137"/>
      <c r="IWU838" s="137"/>
      <c r="IWV838" s="137"/>
      <c r="IWW838" s="137"/>
      <c r="IWX838" s="137"/>
      <c r="IWY838" s="137"/>
      <c r="IWZ838" s="137"/>
      <c r="IXA838" s="137"/>
      <c r="IXB838" s="137"/>
      <c r="IXC838" s="137"/>
      <c r="IXD838" s="137"/>
      <c r="IXE838" s="137"/>
      <c r="IXF838" s="137"/>
      <c r="IXG838" s="137"/>
      <c r="IXH838" s="137"/>
      <c r="IXI838" s="137"/>
      <c r="IXJ838" s="137"/>
      <c r="IXK838" s="137"/>
      <c r="IXL838" s="137"/>
      <c r="IXM838" s="137"/>
      <c r="IXN838" s="137"/>
      <c r="IXO838" s="137"/>
      <c r="IXP838" s="137"/>
      <c r="IXQ838" s="137"/>
      <c r="IXR838" s="137"/>
      <c r="IXS838" s="137"/>
      <c r="IXT838" s="137"/>
      <c r="IXU838" s="137"/>
      <c r="IXV838" s="137"/>
      <c r="IXW838" s="137"/>
      <c r="IXX838" s="137"/>
      <c r="IXY838" s="137"/>
      <c r="IXZ838" s="137"/>
      <c r="IYA838" s="137"/>
      <c r="IYB838" s="137"/>
      <c r="IYC838" s="137"/>
      <c r="IYD838" s="137"/>
      <c r="IYE838" s="137"/>
      <c r="IYF838" s="137"/>
      <c r="IYG838" s="137"/>
      <c r="IYH838" s="137"/>
      <c r="IYI838" s="137"/>
      <c r="IYJ838" s="137"/>
      <c r="IYK838" s="137"/>
      <c r="IYL838" s="137"/>
      <c r="IYM838" s="137"/>
      <c r="IYN838" s="137"/>
      <c r="IYO838" s="137"/>
      <c r="IYP838" s="137"/>
      <c r="IYQ838" s="137"/>
      <c r="IYR838" s="137"/>
      <c r="IYS838" s="137"/>
      <c r="IYT838" s="137"/>
      <c r="IYU838" s="137"/>
      <c r="IYV838" s="137"/>
      <c r="IYW838" s="137"/>
      <c r="IYX838" s="137"/>
      <c r="IYY838" s="137"/>
      <c r="IYZ838" s="137"/>
      <c r="IZA838" s="137"/>
      <c r="IZB838" s="137"/>
      <c r="IZC838" s="137"/>
      <c r="IZD838" s="137"/>
      <c r="IZE838" s="137"/>
      <c r="IZF838" s="137"/>
      <c r="IZG838" s="137"/>
      <c r="IZH838" s="137"/>
      <c r="IZI838" s="137"/>
      <c r="IZJ838" s="137"/>
      <c r="IZK838" s="137"/>
      <c r="IZL838" s="137"/>
      <c r="IZM838" s="137"/>
      <c r="IZN838" s="137"/>
      <c r="IZO838" s="137"/>
      <c r="IZP838" s="137"/>
      <c r="IZQ838" s="137"/>
      <c r="IZR838" s="137"/>
      <c r="IZS838" s="137"/>
      <c r="IZT838" s="137"/>
      <c r="IZU838" s="137"/>
      <c r="IZV838" s="137"/>
      <c r="IZW838" s="137"/>
      <c r="IZX838" s="137"/>
      <c r="IZY838" s="137"/>
      <c r="IZZ838" s="137"/>
      <c r="JAA838" s="137"/>
      <c r="JAB838" s="137"/>
      <c r="JAC838" s="137"/>
      <c r="JAD838" s="137"/>
      <c r="JAE838" s="137"/>
      <c r="JAF838" s="137"/>
      <c r="JAG838" s="137"/>
      <c r="JAH838" s="137"/>
      <c r="JAI838" s="137"/>
      <c r="JAJ838" s="137"/>
      <c r="JAK838" s="137"/>
      <c r="JAL838" s="137"/>
      <c r="JAM838" s="137"/>
      <c r="JAN838" s="137"/>
      <c r="JAO838" s="137"/>
      <c r="JAP838" s="137"/>
      <c r="JAQ838" s="137"/>
      <c r="JAR838" s="137"/>
      <c r="JAS838" s="137"/>
      <c r="JAT838" s="137"/>
      <c r="JAU838" s="137"/>
      <c r="JAV838" s="137"/>
      <c r="JAW838" s="137"/>
      <c r="JAX838" s="137"/>
      <c r="JAY838" s="137"/>
      <c r="JAZ838" s="137"/>
      <c r="JBA838" s="137"/>
      <c r="JBB838" s="137"/>
      <c r="JBC838" s="137"/>
      <c r="JBD838" s="137"/>
      <c r="JBE838" s="137"/>
      <c r="JBF838" s="137"/>
      <c r="JBG838" s="137"/>
      <c r="JBH838" s="137"/>
      <c r="JBI838" s="137"/>
      <c r="JBJ838" s="137"/>
      <c r="JBK838" s="137"/>
      <c r="JBL838" s="137"/>
      <c r="JBM838" s="137"/>
      <c r="JBN838" s="137"/>
      <c r="JBO838" s="137"/>
      <c r="JBP838" s="137"/>
      <c r="JBQ838" s="137"/>
      <c r="JBR838" s="137"/>
      <c r="JBS838" s="137"/>
      <c r="JBT838" s="137"/>
      <c r="JBU838" s="137"/>
      <c r="JBV838" s="137"/>
      <c r="JBW838" s="137"/>
      <c r="JBX838" s="137"/>
      <c r="JBY838" s="137"/>
      <c r="JBZ838" s="137"/>
      <c r="JCA838" s="137"/>
      <c r="JCB838" s="137"/>
      <c r="JCC838" s="137"/>
      <c r="JCD838" s="137"/>
      <c r="JCE838" s="137"/>
      <c r="JCF838" s="137"/>
      <c r="JCG838" s="137"/>
      <c r="JCH838" s="137"/>
      <c r="JCI838" s="137"/>
      <c r="JCJ838" s="137"/>
      <c r="JCK838" s="137"/>
      <c r="JCL838" s="137"/>
      <c r="JCM838" s="137"/>
      <c r="JCN838" s="137"/>
      <c r="JCO838" s="137"/>
      <c r="JCP838" s="137"/>
      <c r="JCQ838" s="137"/>
      <c r="JCR838" s="137"/>
      <c r="JCS838" s="137"/>
      <c r="JCT838" s="137"/>
      <c r="JCU838" s="137"/>
      <c r="JCV838" s="137"/>
      <c r="JCW838" s="137"/>
      <c r="JCX838" s="137"/>
      <c r="JCY838" s="137"/>
      <c r="JCZ838" s="137"/>
      <c r="JDA838" s="137"/>
      <c r="JDB838" s="137"/>
      <c r="JDC838" s="137"/>
      <c r="JDD838" s="137"/>
      <c r="JDE838" s="137"/>
      <c r="JDF838" s="137"/>
      <c r="JDG838" s="137"/>
      <c r="JDH838" s="137"/>
      <c r="JDI838" s="137"/>
      <c r="JDJ838" s="137"/>
      <c r="JDK838" s="137"/>
      <c r="JDL838" s="137"/>
      <c r="JDM838" s="137"/>
      <c r="JDN838" s="137"/>
      <c r="JDO838" s="137"/>
      <c r="JDP838" s="137"/>
      <c r="JDQ838" s="137"/>
      <c r="JDR838" s="137"/>
      <c r="JDS838" s="137"/>
      <c r="JDT838" s="137"/>
      <c r="JDU838" s="137"/>
      <c r="JDV838" s="137"/>
      <c r="JDW838" s="137"/>
      <c r="JDX838" s="137"/>
      <c r="JDY838" s="137"/>
      <c r="JDZ838" s="137"/>
      <c r="JEA838" s="137"/>
      <c r="JEB838" s="137"/>
      <c r="JEC838" s="137"/>
      <c r="JED838" s="137"/>
      <c r="JEE838" s="137"/>
      <c r="JEF838" s="137"/>
      <c r="JEG838" s="137"/>
      <c r="JEH838" s="137"/>
      <c r="JEI838" s="137"/>
      <c r="JEJ838" s="137"/>
      <c r="JEK838" s="137"/>
      <c r="JEL838" s="137"/>
      <c r="JEM838" s="137"/>
      <c r="JEN838" s="137"/>
      <c r="JEO838" s="137"/>
      <c r="JEP838" s="137"/>
      <c r="JEQ838" s="137"/>
      <c r="JER838" s="137"/>
      <c r="JES838" s="137"/>
      <c r="JET838" s="137"/>
      <c r="JEU838" s="137"/>
      <c r="JEV838" s="137"/>
      <c r="JEW838" s="137"/>
      <c r="JEX838" s="137"/>
      <c r="JEY838" s="137"/>
      <c r="JEZ838" s="137"/>
      <c r="JFA838" s="137"/>
      <c r="JFB838" s="137"/>
      <c r="JFC838" s="137"/>
      <c r="JFD838" s="137"/>
      <c r="JFE838" s="137"/>
      <c r="JFF838" s="137"/>
      <c r="JFG838" s="137"/>
      <c r="JFH838" s="137"/>
      <c r="JFI838" s="137"/>
      <c r="JFJ838" s="137"/>
      <c r="JFK838" s="137"/>
      <c r="JFL838" s="137"/>
      <c r="JFM838" s="137"/>
      <c r="JFN838" s="137"/>
      <c r="JFO838" s="137"/>
      <c r="JFP838" s="137"/>
      <c r="JFQ838" s="137"/>
      <c r="JFR838" s="137"/>
      <c r="JFS838" s="137"/>
      <c r="JFT838" s="137"/>
      <c r="JFU838" s="137"/>
      <c r="JFV838" s="137"/>
      <c r="JFW838" s="137"/>
      <c r="JFX838" s="137"/>
      <c r="JFY838" s="137"/>
      <c r="JFZ838" s="137"/>
      <c r="JGA838" s="137"/>
      <c r="JGB838" s="137"/>
      <c r="JGC838" s="137"/>
      <c r="JGD838" s="137"/>
      <c r="JGE838" s="137"/>
      <c r="JGF838" s="137"/>
      <c r="JGG838" s="137"/>
      <c r="JGH838" s="137"/>
      <c r="JGI838" s="137"/>
      <c r="JGJ838" s="137"/>
      <c r="JGK838" s="137"/>
      <c r="JGL838" s="137"/>
      <c r="JGM838" s="137"/>
      <c r="JGN838" s="137"/>
      <c r="JGO838" s="137"/>
      <c r="JGP838" s="137"/>
      <c r="JGQ838" s="137"/>
      <c r="JGR838" s="137"/>
      <c r="JGS838" s="137"/>
      <c r="JGT838" s="137"/>
      <c r="JGU838" s="137"/>
      <c r="JGV838" s="137"/>
      <c r="JGW838" s="137"/>
      <c r="JGX838" s="137"/>
      <c r="JGY838" s="137"/>
      <c r="JGZ838" s="137"/>
      <c r="JHA838" s="137"/>
      <c r="JHB838" s="137"/>
      <c r="JHC838" s="137"/>
      <c r="JHD838" s="137"/>
      <c r="JHE838" s="137"/>
      <c r="JHF838" s="137"/>
      <c r="JHG838" s="137"/>
      <c r="JHH838" s="137"/>
      <c r="JHI838" s="137"/>
      <c r="JHJ838" s="137"/>
      <c r="JHK838" s="137"/>
      <c r="JHL838" s="137"/>
      <c r="JHM838" s="137"/>
      <c r="JHN838" s="137"/>
      <c r="JHO838" s="137"/>
      <c r="JHP838" s="137"/>
      <c r="JHQ838" s="137"/>
      <c r="JHR838" s="137"/>
      <c r="JHS838" s="137"/>
      <c r="JHT838" s="137"/>
      <c r="JHU838" s="137"/>
      <c r="JHV838" s="137"/>
      <c r="JHW838" s="137"/>
      <c r="JHX838" s="137"/>
      <c r="JHY838" s="137"/>
      <c r="JHZ838" s="137"/>
      <c r="JIA838" s="137"/>
      <c r="JIB838" s="137"/>
      <c r="JIC838" s="137"/>
      <c r="JID838" s="137"/>
      <c r="JIE838" s="137"/>
      <c r="JIF838" s="137"/>
      <c r="JIG838" s="137"/>
      <c r="JIH838" s="137"/>
      <c r="JII838" s="137"/>
      <c r="JIJ838" s="137"/>
      <c r="JIK838" s="137"/>
      <c r="JIL838" s="137"/>
      <c r="JIM838" s="137"/>
      <c r="JIN838" s="137"/>
      <c r="JIO838" s="137"/>
      <c r="JIP838" s="137"/>
      <c r="JIQ838" s="137"/>
      <c r="JIR838" s="137"/>
      <c r="JIS838" s="137"/>
      <c r="JIT838" s="137"/>
      <c r="JIU838" s="137"/>
      <c r="JIV838" s="137"/>
      <c r="JIW838" s="137"/>
      <c r="JIX838" s="137"/>
      <c r="JIY838" s="137"/>
      <c r="JIZ838" s="137"/>
      <c r="JJA838" s="137"/>
      <c r="JJB838" s="137"/>
      <c r="JJC838" s="137"/>
      <c r="JJD838" s="137"/>
      <c r="JJE838" s="137"/>
      <c r="JJF838" s="137"/>
      <c r="JJG838" s="137"/>
      <c r="JJH838" s="137"/>
      <c r="JJI838" s="137"/>
      <c r="JJJ838" s="137"/>
      <c r="JJK838" s="137"/>
      <c r="JJL838" s="137"/>
      <c r="JJM838" s="137"/>
      <c r="JJN838" s="137"/>
      <c r="JJO838" s="137"/>
      <c r="JJP838" s="137"/>
      <c r="JJQ838" s="137"/>
      <c r="JJR838" s="137"/>
      <c r="JJS838" s="137"/>
      <c r="JJT838" s="137"/>
      <c r="JJU838" s="137"/>
      <c r="JJV838" s="137"/>
      <c r="JJW838" s="137"/>
      <c r="JJX838" s="137"/>
      <c r="JJY838" s="137"/>
      <c r="JJZ838" s="137"/>
      <c r="JKA838" s="137"/>
      <c r="JKB838" s="137"/>
      <c r="JKC838" s="137"/>
      <c r="JKD838" s="137"/>
      <c r="JKE838" s="137"/>
      <c r="JKF838" s="137"/>
      <c r="JKG838" s="137"/>
      <c r="JKH838" s="137"/>
      <c r="JKI838" s="137"/>
      <c r="JKJ838" s="137"/>
      <c r="JKK838" s="137"/>
      <c r="JKL838" s="137"/>
      <c r="JKM838" s="137"/>
      <c r="JKN838" s="137"/>
      <c r="JKO838" s="137"/>
      <c r="JKP838" s="137"/>
      <c r="JKQ838" s="137"/>
      <c r="JKR838" s="137"/>
      <c r="JKS838" s="137"/>
      <c r="JKT838" s="137"/>
      <c r="JKU838" s="137"/>
      <c r="JKV838" s="137"/>
      <c r="JKW838" s="137"/>
      <c r="JKX838" s="137"/>
      <c r="JKY838" s="137"/>
      <c r="JKZ838" s="137"/>
      <c r="JLA838" s="137"/>
      <c r="JLB838" s="137"/>
      <c r="JLC838" s="137"/>
      <c r="JLD838" s="137"/>
      <c r="JLE838" s="137"/>
      <c r="JLF838" s="137"/>
      <c r="JLG838" s="137"/>
      <c r="JLH838" s="137"/>
      <c r="JLI838" s="137"/>
      <c r="JLJ838" s="137"/>
      <c r="JLK838" s="137"/>
      <c r="JLL838" s="137"/>
      <c r="JLM838" s="137"/>
      <c r="JLN838" s="137"/>
      <c r="JLO838" s="137"/>
      <c r="JLP838" s="137"/>
      <c r="JLQ838" s="137"/>
      <c r="JLR838" s="137"/>
      <c r="JLS838" s="137"/>
      <c r="JLT838" s="137"/>
      <c r="JLU838" s="137"/>
      <c r="JLV838" s="137"/>
      <c r="JLW838" s="137"/>
      <c r="JLX838" s="137"/>
      <c r="JLY838" s="137"/>
      <c r="JLZ838" s="137"/>
      <c r="JMA838" s="137"/>
      <c r="JMB838" s="137"/>
      <c r="JMC838" s="137"/>
      <c r="JMD838" s="137"/>
      <c r="JME838" s="137"/>
      <c r="JMF838" s="137"/>
      <c r="JMG838" s="137"/>
      <c r="JMH838" s="137"/>
      <c r="JMI838" s="137"/>
      <c r="JMJ838" s="137"/>
      <c r="JMK838" s="137"/>
      <c r="JML838" s="137"/>
      <c r="JMM838" s="137"/>
      <c r="JMN838" s="137"/>
      <c r="JMO838" s="137"/>
      <c r="JMP838" s="137"/>
      <c r="JMQ838" s="137"/>
      <c r="JMR838" s="137"/>
      <c r="JMS838" s="137"/>
      <c r="JMT838" s="137"/>
      <c r="JMU838" s="137"/>
      <c r="JMV838" s="137"/>
      <c r="JMW838" s="137"/>
      <c r="JMX838" s="137"/>
      <c r="JMY838" s="137"/>
      <c r="JMZ838" s="137"/>
      <c r="JNA838" s="137"/>
      <c r="JNB838" s="137"/>
      <c r="JNC838" s="137"/>
      <c r="JND838" s="137"/>
      <c r="JNE838" s="137"/>
      <c r="JNF838" s="137"/>
      <c r="JNG838" s="137"/>
      <c r="JNH838" s="137"/>
      <c r="JNI838" s="137"/>
      <c r="JNJ838" s="137"/>
      <c r="JNK838" s="137"/>
      <c r="JNL838" s="137"/>
      <c r="JNM838" s="137"/>
      <c r="JNN838" s="137"/>
      <c r="JNO838" s="137"/>
      <c r="JNP838" s="137"/>
      <c r="JNQ838" s="137"/>
      <c r="JNR838" s="137"/>
      <c r="JNS838" s="137"/>
      <c r="JNT838" s="137"/>
      <c r="JNU838" s="137"/>
      <c r="JNV838" s="137"/>
      <c r="JNW838" s="137"/>
      <c r="JNX838" s="137"/>
      <c r="JNY838" s="137"/>
      <c r="JNZ838" s="137"/>
      <c r="JOA838" s="137"/>
      <c r="JOB838" s="137"/>
      <c r="JOC838" s="137"/>
      <c r="JOD838" s="137"/>
      <c r="JOE838" s="137"/>
      <c r="JOF838" s="137"/>
      <c r="JOG838" s="137"/>
      <c r="JOH838" s="137"/>
      <c r="JOI838" s="137"/>
      <c r="JOJ838" s="137"/>
      <c r="JOK838" s="137"/>
      <c r="JOL838" s="137"/>
      <c r="JOM838" s="137"/>
      <c r="JON838" s="137"/>
      <c r="JOO838" s="137"/>
      <c r="JOP838" s="137"/>
      <c r="JOQ838" s="137"/>
      <c r="JOR838" s="137"/>
      <c r="JOS838" s="137"/>
      <c r="JOT838" s="137"/>
      <c r="JOU838" s="137"/>
      <c r="JOV838" s="137"/>
      <c r="JOW838" s="137"/>
      <c r="JOX838" s="137"/>
      <c r="JOY838" s="137"/>
      <c r="JOZ838" s="137"/>
      <c r="JPA838" s="137"/>
      <c r="JPB838" s="137"/>
      <c r="JPC838" s="137"/>
      <c r="JPD838" s="137"/>
      <c r="JPE838" s="137"/>
      <c r="JPF838" s="137"/>
      <c r="JPG838" s="137"/>
      <c r="JPH838" s="137"/>
      <c r="JPI838" s="137"/>
      <c r="JPJ838" s="137"/>
      <c r="JPK838" s="137"/>
      <c r="JPL838" s="137"/>
      <c r="JPM838" s="137"/>
      <c r="JPN838" s="137"/>
      <c r="JPO838" s="137"/>
      <c r="JPP838" s="137"/>
      <c r="JPQ838" s="137"/>
      <c r="JPR838" s="137"/>
      <c r="JPS838" s="137"/>
      <c r="JPT838" s="137"/>
      <c r="JPU838" s="137"/>
      <c r="JPV838" s="137"/>
      <c r="JPW838" s="137"/>
      <c r="JPX838" s="137"/>
      <c r="JPY838" s="137"/>
      <c r="JPZ838" s="137"/>
      <c r="JQA838" s="137"/>
      <c r="JQB838" s="137"/>
      <c r="JQC838" s="137"/>
      <c r="JQD838" s="137"/>
      <c r="JQE838" s="137"/>
      <c r="JQF838" s="137"/>
      <c r="JQG838" s="137"/>
      <c r="JQH838" s="137"/>
      <c r="JQI838" s="137"/>
      <c r="JQJ838" s="137"/>
      <c r="JQK838" s="137"/>
      <c r="JQL838" s="137"/>
      <c r="JQM838" s="137"/>
      <c r="JQN838" s="137"/>
      <c r="JQO838" s="137"/>
      <c r="JQP838" s="137"/>
      <c r="JQQ838" s="137"/>
      <c r="JQR838" s="137"/>
      <c r="JQS838" s="137"/>
      <c r="JQT838" s="137"/>
      <c r="JQU838" s="137"/>
      <c r="JQV838" s="137"/>
      <c r="JQW838" s="137"/>
      <c r="JQX838" s="137"/>
      <c r="JQY838" s="137"/>
      <c r="JQZ838" s="137"/>
      <c r="JRA838" s="137"/>
      <c r="JRB838" s="137"/>
      <c r="JRC838" s="137"/>
      <c r="JRD838" s="137"/>
      <c r="JRE838" s="137"/>
      <c r="JRF838" s="137"/>
      <c r="JRG838" s="137"/>
      <c r="JRH838" s="137"/>
      <c r="JRI838" s="137"/>
      <c r="JRJ838" s="137"/>
      <c r="JRK838" s="137"/>
      <c r="JRL838" s="137"/>
      <c r="JRM838" s="137"/>
      <c r="JRN838" s="137"/>
      <c r="JRO838" s="137"/>
      <c r="JRP838" s="137"/>
      <c r="JRQ838" s="137"/>
      <c r="JRR838" s="137"/>
      <c r="JRS838" s="137"/>
      <c r="JRT838" s="137"/>
      <c r="JRU838" s="137"/>
      <c r="JRV838" s="137"/>
      <c r="JRW838" s="137"/>
      <c r="JRX838" s="137"/>
      <c r="JRY838" s="137"/>
      <c r="JRZ838" s="137"/>
      <c r="JSA838" s="137"/>
      <c r="JSB838" s="137"/>
      <c r="JSC838" s="137"/>
      <c r="JSD838" s="137"/>
      <c r="JSE838" s="137"/>
      <c r="JSF838" s="137"/>
      <c r="JSG838" s="137"/>
      <c r="JSH838" s="137"/>
      <c r="JSI838" s="137"/>
      <c r="JSJ838" s="137"/>
      <c r="JSK838" s="137"/>
      <c r="JSL838" s="137"/>
      <c r="JSM838" s="137"/>
      <c r="JSN838" s="137"/>
      <c r="JSO838" s="137"/>
      <c r="JSP838" s="137"/>
      <c r="JSQ838" s="137"/>
      <c r="JSR838" s="137"/>
      <c r="JSS838" s="137"/>
      <c r="JST838" s="137"/>
      <c r="JSU838" s="137"/>
      <c r="JSV838" s="137"/>
      <c r="JSW838" s="137"/>
      <c r="JSX838" s="137"/>
      <c r="JSY838" s="137"/>
      <c r="JSZ838" s="137"/>
      <c r="JTA838" s="137"/>
      <c r="JTB838" s="137"/>
      <c r="JTC838" s="137"/>
      <c r="JTD838" s="137"/>
      <c r="JTE838" s="137"/>
      <c r="JTF838" s="137"/>
      <c r="JTG838" s="137"/>
      <c r="JTH838" s="137"/>
      <c r="JTI838" s="137"/>
      <c r="JTJ838" s="137"/>
      <c r="JTK838" s="137"/>
      <c r="JTL838" s="137"/>
      <c r="JTM838" s="137"/>
      <c r="JTN838" s="137"/>
      <c r="JTO838" s="137"/>
      <c r="JTP838" s="137"/>
      <c r="JTQ838" s="137"/>
      <c r="JTR838" s="137"/>
      <c r="JTS838" s="137"/>
      <c r="JTT838" s="137"/>
      <c r="JTU838" s="137"/>
      <c r="JTV838" s="137"/>
      <c r="JTW838" s="137"/>
      <c r="JTX838" s="137"/>
      <c r="JTY838" s="137"/>
      <c r="JTZ838" s="137"/>
      <c r="JUA838" s="137"/>
      <c r="JUB838" s="137"/>
      <c r="JUC838" s="137"/>
      <c r="JUD838" s="137"/>
      <c r="JUE838" s="137"/>
      <c r="JUF838" s="137"/>
      <c r="JUG838" s="137"/>
      <c r="JUH838" s="137"/>
      <c r="JUI838" s="137"/>
      <c r="JUJ838" s="137"/>
      <c r="JUK838" s="137"/>
      <c r="JUL838" s="137"/>
      <c r="JUM838" s="137"/>
      <c r="JUN838" s="137"/>
      <c r="JUO838" s="137"/>
      <c r="JUP838" s="137"/>
      <c r="JUQ838" s="137"/>
      <c r="JUR838" s="137"/>
      <c r="JUS838" s="137"/>
      <c r="JUT838" s="137"/>
      <c r="JUU838" s="137"/>
      <c r="JUV838" s="137"/>
      <c r="JUW838" s="137"/>
      <c r="JUX838" s="137"/>
      <c r="JUY838" s="137"/>
      <c r="JUZ838" s="137"/>
      <c r="JVA838" s="137"/>
      <c r="JVB838" s="137"/>
      <c r="JVC838" s="137"/>
      <c r="JVD838" s="137"/>
      <c r="JVE838" s="137"/>
      <c r="JVF838" s="137"/>
      <c r="JVG838" s="137"/>
      <c r="JVH838" s="137"/>
      <c r="JVI838" s="137"/>
      <c r="JVJ838" s="137"/>
      <c r="JVK838" s="137"/>
      <c r="JVL838" s="137"/>
      <c r="JVM838" s="137"/>
      <c r="JVN838" s="137"/>
      <c r="JVO838" s="137"/>
      <c r="JVP838" s="137"/>
      <c r="JVQ838" s="137"/>
      <c r="JVR838" s="137"/>
      <c r="JVS838" s="137"/>
      <c r="JVT838" s="137"/>
      <c r="JVU838" s="137"/>
      <c r="JVV838" s="137"/>
      <c r="JVW838" s="137"/>
      <c r="JVX838" s="137"/>
      <c r="JVY838" s="137"/>
      <c r="JVZ838" s="137"/>
      <c r="JWA838" s="137"/>
      <c r="JWB838" s="137"/>
      <c r="JWC838" s="137"/>
      <c r="JWD838" s="137"/>
      <c r="JWE838" s="137"/>
      <c r="JWF838" s="137"/>
      <c r="JWG838" s="137"/>
      <c r="JWH838" s="137"/>
      <c r="JWI838" s="137"/>
      <c r="JWJ838" s="137"/>
      <c r="JWK838" s="137"/>
      <c r="JWL838" s="137"/>
      <c r="JWM838" s="137"/>
      <c r="JWN838" s="137"/>
      <c r="JWO838" s="137"/>
      <c r="JWP838" s="137"/>
      <c r="JWQ838" s="137"/>
      <c r="JWR838" s="137"/>
      <c r="JWS838" s="137"/>
      <c r="JWT838" s="137"/>
      <c r="JWU838" s="137"/>
      <c r="JWV838" s="137"/>
      <c r="JWW838" s="137"/>
      <c r="JWX838" s="137"/>
      <c r="JWY838" s="137"/>
      <c r="JWZ838" s="137"/>
      <c r="JXA838" s="137"/>
      <c r="JXB838" s="137"/>
      <c r="JXC838" s="137"/>
      <c r="JXD838" s="137"/>
      <c r="JXE838" s="137"/>
      <c r="JXF838" s="137"/>
      <c r="JXG838" s="137"/>
      <c r="JXH838" s="137"/>
      <c r="JXI838" s="137"/>
      <c r="JXJ838" s="137"/>
      <c r="JXK838" s="137"/>
      <c r="JXL838" s="137"/>
      <c r="JXM838" s="137"/>
      <c r="JXN838" s="137"/>
      <c r="JXO838" s="137"/>
      <c r="JXP838" s="137"/>
      <c r="JXQ838" s="137"/>
      <c r="JXR838" s="137"/>
      <c r="JXS838" s="137"/>
      <c r="JXT838" s="137"/>
      <c r="JXU838" s="137"/>
      <c r="JXV838" s="137"/>
      <c r="JXW838" s="137"/>
      <c r="JXX838" s="137"/>
      <c r="JXY838" s="137"/>
      <c r="JXZ838" s="137"/>
      <c r="JYA838" s="137"/>
      <c r="JYB838" s="137"/>
      <c r="JYC838" s="137"/>
      <c r="JYD838" s="137"/>
      <c r="JYE838" s="137"/>
      <c r="JYF838" s="137"/>
      <c r="JYG838" s="137"/>
      <c r="JYH838" s="137"/>
      <c r="JYI838" s="137"/>
      <c r="JYJ838" s="137"/>
      <c r="JYK838" s="137"/>
      <c r="JYL838" s="137"/>
      <c r="JYM838" s="137"/>
      <c r="JYN838" s="137"/>
      <c r="JYO838" s="137"/>
      <c r="JYP838" s="137"/>
      <c r="JYQ838" s="137"/>
      <c r="JYR838" s="137"/>
      <c r="JYS838" s="137"/>
      <c r="JYT838" s="137"/>
      <c r="JYU838" s="137"/>
      <c r="JYV838" s="137"/>
      <c r="JYW838" s="137"/>
      <c r="JYX838" s="137"/>
      <c r="JYY838" s="137"/>
      <c r="JYZ838" s="137"/>
      <c r="JZA838" s="137"/>
      <c r="JZB838" s="137"/>
      <c r="JZC838" s="137"/>
      <c r="JZD838" s="137"/>
      <c r="JZE838" s="137"/>
      <c r="JZF838" s="137"/>
      <c r="JZG838" s="137"/>
      <c r="JZH838" s="137"/>
      <c r="JZI838" s="137"/>
      <c r="JZJ838" s="137"/>
      <c r="JZK838" s="137"/>
      <c r="JZL838" s="137"/>
      <c r="JZM838" s="137"/>
      <c r="JZN838" s="137"/>
      <c r="JZO838" s="137"/>
      <c r="JZP838" s="137"/>
      <c r="JZQ838" s="137"/>
      <c r="JZR838" s="137"/>
      <c r="JZS838" s="137"/>
      <c r="JZT838" s="137"/>
      <c r="JZU838" s="137"/>
      <c r="JZV838" s="137"/>
      <c r="JZW838" s="137"/>
      <c r="JZX838" s="137"/>
      <c r="JZY838" s="137"/>
      <c r="JZZ838" s="137"/>
      <c r="KAA838" s="137"/>
      <c r="KAB838" s="137"/>
      <c r="KAC838" s="137"/>
      <c r="KAD838" s="137"/>
      <c r="KAE838" s="137"/>
      <c r="KAF838" s="137"/>
      <c r="KAG838" s="137"/>
      <c r="KAH838" s="137"/>
      <c r="KAI838" s="137"/>
      <c r="KAJ838" s="137"/>
      <c r="KAK838" s="137"/>
      <c r="KAL838" s="137"/>
      <c r="KAM838" s="137"/>
      <c r="KAN838" s="137"/>
      <c r="KAO838" s="137"/>
      <c r="KAP838" s="137"/>
      <c r="KAQ838" s="137"/>
      <c r="KAR838" s="137"/>
      <c r="KAS838" s="137"/>
      <c r="KAT838" s="137"/>
      <c r="KAU838" s="137"/>
      <c r="KAV838" s="137"/>
      <c r="KAW838" s="137"/>
      <c r="KAX838" s="137"/>
      <c r="KAY838" s="137"/>
      <c r="KAZ838" s="137"/>
      <c r="KBA838" s="137"/>
      <c r="KBB838" s="137"/>
      <c r="KBC838" s="137"/>
      <c r="KBD838" s="137"/>
      <c r="KBE838" s="137"/>
      <c r="KBF838" s="137"/>
      <c r="KBG838" s="137"/>
      <c r="KBH838" s="137"/>
      <c r="KBI838" s="137"/>
      <c r="KBJ838" s="137"/>
      <c r="KBK838" s="137"/>
      <c r="KBL838" s="137"/>
      <c r="KBM838" s="137"/>
      <c r="KBN838" s="137"/>
      <c r="KBO838" s="137"/>
      <c r="KBP838" s="137"/>
      <c r="KBQ838" s="137"/>
      <c r="KBR838" s="137"/>
      <c r="KBS838" s="137"/>
      <c r="KBT838" s="137"/>
      <c r="KBU838" s="137"/>
      <c r="KBV838" s="137"/>
      <c r="KBW838" s="137"/>
      <c r="KBX838" s="137"/>
      <c r="KBY838" s="137"/>
      <c r="KBZ838" s="137"/>
      <c r="KCA838" s="137"/>
      <c r="KCB838" s="137"/>
      <c r="KCC838" s="137"/>
      <c r="KCD838" s="137"/>
      <c r="KCE838" s="137"/>
      <c r="KCF838" s="137"/>
      <c r="KCG838" s="137"/>
      <c r="KCH838" s="137"/>
      <c r="KCI838" s="137"/>
      <c r="KCJ838" s="137"/>
      <c r="KCK838" s="137"/>
      <c r="KCL838" s="137"/>
      <c r="KCM838" s="137"/>
      <c r="KCN838" s="137"/>
      <c r="KCO838" s="137"/>
      <c r="KCP838" s="137"/>
      <c r="KCQ838" s="137"/>
      <c r="KCR838" s="137"/>
      <c r="KCS838" s="137"/>
      <c r="KCT838" s="137"/>
      <c r="KCU838" s="137"/>
      <c r="KCV838" s="137"/>
      <c r="KCW838" s="137"/>
      <c r="KCX838" s="137"/>
      <c r="KCY838" s="137"/>
      <c r="KCZ838" s="137"/>
      <c r="KDA838" s="137"/>
      <c r="KDB838" s="137"/>
      <c r="KDC838" s="137"/>
      <c r="KDD838" s="137"/>
      <c r="KDE838" s="137"/>
      <c r="KDF838" s="137"/>
      <c r="KDG838" s="137"/>
      <c r="KDH838" s="137"/>
      <c r="KDI838" s="137"/>
      <c r="KDJ838" s="137"/>
      <c r="KDK838" s="137"/>
      <c r="KDL838" s="137"/>
      <c r="KDM838" s="137"/>
      <c r="KDN838" s="137"/>
      <c r="KDO838" s="137"/>
      <c r="KDP838" s="137"/>
      <c r="KDQ838" s="137"/>
      <c r="KDR838" s="137"/>
      <c r="KDS838" s="137"/>
      <c r="KDT838" s="137"/>
      <c r="KDU838" s="137"/>
      <c r="KDV838" s="137"/>
      <c r="KDW838" s="137"/>
      <c r="KDX838" s="137"/>
      <c r="KDY838" s="137"/>
      <c r="KDZ838" s="137"/>
      <c r="KEA838" s="137"/>
      <c r="KEB838" s="137"/>
      <c r="KEC838" s="137"/>
      <c r="KED838" s="137"/>
      <c r="KEE838" s="137"/>
      <c r="KEF838" s="137"/>
      <c r="KEG838" s="137"/>
      <c r="KEH838" s="137"/>
      <c r="KEI838" s="137"/>
      <c r="KEJ838" s="137"/>
      <c r="KEK838" s="137"/>
      <c r="KEL838" s="137"/>
      <c r="KEM838" s="137"/>
      <c r="KEN838" s="137"/>
      <c r="KEO838" s="137"/>
      <c r="KEP838" s="137"/>
      <c r="KEQ838" s="137"/>
      <c r="KER838" s="137"/>
      <c r="KES838" s="137"/>
      <c r="KET838" s="137"/>
      <c r="KEU838" s="137"/>
      <c r="KEV838" s="137"/>
      <c r="KEW838" s="137"/>
      <c r="KEX838" s="137"/>
      <c r="KEY838" s="137"/>
      <c r="KEZ838" s="137"/>
      <c r="KFA838" s="137"/>
      <c r="KFB838" s="137"/>
      <c r="KFC838" s="137"/>
      <c r="KFD838" s="137"/>
      <c r="KFE838" s="137"/>
      <c r="KFF838" s="137"/>
      <c r="KFG838" s="137"/>
      <c r="KFH838" s="137"/>
      <c r="KFI838" s="137"/>
      <c r="KFJ838" s="137"/>
      <c r="KFK838" s="137"/>
      <c r="KFL838" s="137"/>
      <c r="KFM838" s="137"/>
      <c r="KFN838" s="137"/>
      <c r="KFO838" s="137"/>
      <c r="KFP838" s="137"/>
      <c r="KFQ838" s="137"/>
      <c r="KFR838" s="137"/>
      <c r="KFS838" s="137"/>
      <c r="KFT838" s="137"/>
      <c r="KFU838" s="137"/>
      <c r="KFV838" s="137"/>
      <c r="KFW838" s="137"/>
      <c r="KFX838" s="137"/>
      <c r="KFY838" s="137"/>
      <c r="KFZ838" s="137"/>
      <c r="KGA838" s="137"/>
      <c r="KGB838" s="137"/>
      <c r="KGC838" s="137"/>
      <c r="KGD838" s="137"/>
      <c r="KGE838" s="137"/>
      <c r="KGF838" s="137"/>
      <c r="KGG838" s="137"/>
      <c r="KGH838" s="137"/>
      <c r="KGI838" s="137"/>
      <c r="KGJ838" s="137"/>
      <c r="KGK838" s="137"/>
      <c r="KGL838" s="137"/>
      <c r="KGM838" s="137"/>
      <c r="KGN838" s="137"/>
      <c r="KGO838" s="137"/>
      <c r="KGP838" s="137"/>
      <c r="KGQ838" s="137"/>
      <c r="KGR838" s="137"/>
      <c r="KGS838" s="137"/>
      <c r="KGT838" s="137"/>
      <c r="KGU838" s="137"/>
      <c r="KGV838" s="137"/>
      <c r="KGW838" s="137"/>
      <c r="KGX838" s="137"/>
      <c r="KGY838" s="137"/>
      <c r="KGZ838" s="137"/>
      <c r="KHA838" s="137"/>
      <c r="KHB838" s="137"/>
      <c r="KHC838" s="137"/>
      <c r="KHD838" s="137"/>
      <c r="KHE838" s="137"/>
      <c r="KHF838" s="137"/>
      <c r="KHG838" s="137"/>
      <c r="KHH838" s="137"/>
      <c r="KHI838" s="137"/>
      <c r="KHJ838" s="137"/>
      <c r="KHK838" s="137"/>
      <c r="KHL838" s="137"/>
      <c r="KHM838" s="137"/>
      <c r="KHN838" s="137"/>
      <c r="KHO838" s="137"/>
      <c r="KHP838" s="137"/>
      <c r="KHQ838" s="137"/>
      <c r="KHR838" s="137"/>
      <c r="KHS838" s="137"/>
      <c r="KHT838" s="137"/>
      <c r="KHU838" s="137"/>
      <c r="KHV838" s="137"/>
      <c r="KHW838" s="137"/>
      <c r="KHX838" s="137"/>
      <c r="KHY838" s="137"/>
      <c r="KHZ838" s="137"/>
      <c r="KIA838" s="137"/>
      <c r="KIB838" s="137"/>
      <c r="KIC838" s="137"/>
      <c r="KID838" s="137"/>
      <c r="KIE838" s="137"/>
      <c r="KIF838" s="137"/>
      <c r="KIG838" s="137"/>
      <c r="KIH838" s="137"/>
      <c r="KII838" s="137"/>
      <c r="KIJ838" s="137"/>
      <c r="KIK838" s="137"/>
      <c r="KIL838" s="137"/>
      <c r="KIM838" s="137"/>
      <c r="KIN838" s="137"/>
      <c r="KIO838" s="137"/>
      <c r="KIP838" s="137"/>
      <c r="KIQ838" s="137"/>
      <c r="KIR838" s="137"/>
      <c r="KIS838" s="137"/>
      <c r="KIT838" s="137"/>
      <c r="KIU838" s="137"/>
      <c r="KIV838" s="137"/>
      <c r="KIW838" s="137"/>
      <c r="KIX838" s="137"/>
      <c r="KIY838" s="137"/>
      <c r="KIZ838" s="137"/>
      <c r="KJA838" s="137"/>
      <c r="KJB838" s="137"/>
      <c r="KJC838" s="137"/>
      <c r="KJD838" s="137"/>
      <c r="KJE838" s="137"/>
      <c r="KJF838" s="137"/>
      <c r="KJG838" s="137"/>
      <c r="KJH838" s="137"/>
      <c r="KJI838" s="137"/>
      <c r="KJJ838" s="137"/>
      <c r="KJK838" s="137"/>
      <c r="KJL838" s="137"/>
      <c r="KJM838" s="137"/>
      <c r="KJN838" s="137"/>
      <c r="KJO838" s="137"/>
      <c r="KJP838" s="137"/>
      <c r="KJQ838" s="137"/>
      <c r="KJR838" s="137"/>
      <c r="KJS838" s="137"/>
      <c r="KJT838" s="137"/>
      <c r="KJU838" s="137"/>
      <c r="KJV838" s="137"/>
      <c r="KJW838" s="137"/>
      <c r="KJX838" s="137"/>
      <c r="KJY838" s="137"/>
      <c r="KJZ838" s="137"/>
      <c r="KKA838" s="137"/>
      <c r="KKB838" s="137"/>
      <c r="KKC838" s="137"/>
      <c r="KKD838" s="137"/>
      <c r="KKE838" s="137"/>
      <c r="KKF838" s="137"/>
      <c r="KKG838" s="137"/>
      <c r="KKH838" s="137"/>
      <c r="KKI838" s="137"/>
      <c r="KKJ838" s="137"/>
      <c r="KKK838" s="137"/>
      <c r="KKL838" s="137"/>
      <c r="KKM838" s="137"/>
      <c r="KKN838" s="137"/>
      <c r="KKO838" s="137"/>
      <c r="KKP838" s="137"/>
      <c r="KKQ838" s="137"/>
      <c r="KKR838" s="137"/>
      <c r="KKS838" s="137"/>
      <c r="KKT838" s="137"/>
      <c r="KKU838" s="137"/>
      <c r="KKV838" s="137"/>
      <c r="KKW838" s="137"/>
      <c r="KKX838" s="137"/>
      <c r="KKY838" s="137"/>
      <c r="KKZ838" s="137"/>
      <c r="KLA838" s="137"/>
      <c r="KLB838" s="137"/>
      <c r="KLC838" s="137"/>
      <c r="KLD838" s="137"/>
      <c r="KLE838" s="137"/>
      <c r="KLF838" s="137"/>
      <c r="KLG838" s="137"/>
      <c r="KLH838" s="137"/>
      <c r="KLI838" s="137"/>
      <c r="KLJ838" s="137"/>
      <c r="KLK838" s="137"/>
      <c r="KLL838" s="137"/>
      <c r="KLM838" s="137"/>
      <c r="KLN838" s="137"/>
      <c r="KLO838" s="137"/>
      <c r="KLP838" s="137"/>
      <c r="KLQ838" s="137"/>
      <c r="KLR838" s="137"/>
      <c r="KLS838" s="137"/>
      <c r="KLT838" s="137"/>
      <c r="KLU838" s="137"/>
      <c r="KLV838" s="137"/>
      <c r="KLW838" s="137"/>
      <c r="KLX838" s="137"/>
      <c r="KLY838" s="137"/>
      <c r="KLZ838" s="137"/>
      <c r="KMA838" s="137"/>
      <c r="KMB838" s="137"/>
      <c r="KMC838" s="137"/>
      <c r="KMD838" s="137"/>
      <c r="KME838" s="137"/>
      <c r="KMF838" s="137"/>
      <c r="KMG838" s="137"/>
      <c r="KMH838" s="137"/>
      <c r="KMI838" s="137"/>
      <c r="KMJ838" s="137"/>
      <c r="KMK838" s="137"/>
      <c r="KML838" s="137"/>
      <c r="KMM838" s="137"/>
      <c r="KMN838" s="137"/>
      <c r="KMO838" s="137"/>
      <c r="KMP838" s="137"/>
      <c r="KMQ838" s="137"/>
      <c r="KMR838" s="137"/>
      <c r="KMS838" s="137"/>
      <c r="KMT838" s="137"/>
      <c r="KMU838" s="137"/>
      <c r="KMV838" s="137"/>
      <c r="KMW838" s="137"/>
      <c r="KMX838" s="137"/>
      <c r="KMY838" s="137"/>
      <c r="KMZ838" s="137"/>
      <c r="KNA838" s="137"/>
      <c r="KNB838" s="137"/>
      <c r="KNC838" s="137"/>
      <c r="KND838" s="137"/>
      <c r="KNE838" s="137"/>
      <c r="KNF838" s="137"/>
      <c r="KNG838" s="137"/>
      <c r="KNH838" s="137"/>
      <c r="KNI838" s="137"/>
      <c r="KNJ838" s="137"/>
      <c r="KNK838" s="137"/>
      <c r="KNL838" s="137"/>
      <c r="KNM838" s="137"/>
      <c r="KNN838" s="137"/>
      <c r="KNO838" s="137"/>
      <c r="KNP838" s="137"/>
      <c r="KNQ838" s="137"/>
      <c r="KNR838" s="137"/>
      <c r="KNS838" s="137"/>
      <c r="KNT838" s="137"/>
      <c r="KNU838" s="137"/>
      <c r="KNV838" s="137"/>
      <c r="KNW838" s="137"/>
      <c r="KNX838" s="137"/>
      <c r="KNY838" s="137"/>
      <c r="KNZ838" s="137"/>
      <c r="KOA838" s="137"/>
      <c r="KOB838" s="137"/>
      <c r="KOC838" s="137"/>
      <c r="KOD838" s="137"/>
      <c r="KOE838" s="137"/>
      <c r="KOF838" s="137"/>
      <c r="KOG838" s="137"/>
      <c r="KOH838" s="137"/>
      <c r="KOI838" s="137"/>
      <c r="KOJ838" s="137"/>
      <c r="KOK838" s="137"/>
      <c r="KOL838" s="137"/>
      <c r="KOM838" s="137"/>
      <c r="KON838" s="137"/>
      <c r="KOO838" s="137"/>
      <c r="KOP838" s="137"/>
      <c r="KOQ838" s="137"/>
      <c r="KOR838" s="137"/>
      <c r="KOS838" s="137"/>
      <c r="KOT838" s="137"/>
      <c r="KOU838" s="137"/>
      <c r="KOV838" s="137"/>
      <c r="KOW838" s="137"/>
      <c r="KOX838" s="137"/>
      <c r="KOY838" s="137"/>
      <c r="KOZ838" s="137"/>
      <c r="KPA838" s="137"/>
      <c r="KPB838" s="137"/>
      <c r="KPC838" s="137"/>
      <c r="KPD838" s="137"/>
      <c r="KPE838" s="137"/>
      <c r="KPF838" s="137"/>
      <c r="KPG838" s="137"/>
      <c r="KPH838" s="137"/>
      <c r="KPI838" s="137"/>
      <c r="KPJ838" s="137"/>
      <c r="KPK838" s="137"/>
      <c r="KPL838" s="137"/>
      <c r="KPM838" s="137"/>
      <c r="KPN838" s="137"/>
      <c r="KPO838" s="137"/>
      <c r="KPP838" s="137"/>
      <c r="KPQ838" s="137"/>
      <c r="KPR838" s="137"/>
      <c r="KPS838" s="137"/>
      <c r="KPT838" s="137"/>
      <c r="KPU838" s="137"/>
      <c r="KPV838" s="137"/>
      <c r="KPW838" s="137"/>
      <c r="KPX838" s="137"/>
      <c r="KPY838" s="137"/>
      <c r="KPZ838" s="137"/>
      <c r="KQA838" s="137"/>
      <c r="KQB838" s="137"/>
      <c r="KQC838" s="137"/>
      <c r="KQD838" s="137"/>
      <c r="KQE838" s="137"/>
      <c r="KQF838" s="137"/>
      <c r="KQG838" s="137"/>
      <c r="KQH838" s="137"/>
      <c r="KQI838" s="137"/>
      <c r="KQJ838" s="137"/>
      <c r="KQK838" s="137"/>
      <c r="KQL838" s="137"/>
      <c r="KQM838" s="137"/>
      <c r="KQN838" s="137"/>
      <c r="KQO838" s="137"/>
      <c r="KQP838" s="137"/>
      <c r="KQQ838" s="137"/>
      <c r="KQR838" s="137"/>
      <c r="KQS838" s="137"/>
      <c r="KQT838" s="137"/>
      <c r="KQU838" s="137"/>
      <c r="KQV838" s="137"/>
      <c r="KQW838" s="137"/>
      <c r="KQX838" s="137"/>
      <c r="KQY838" s="137"/>
      <c r="KQZ838" s="137"/>
      <c r="KRA838" s="137"/>
      <c r="KRB838" s="137"/>
      <c r="KRC838" s="137"/>
      <c r="KRD838" s="137"/>
      <c r="KRE838" s="137"/>
      <c r="KRF838" s="137"/>
      <c r="KRG838" s="137"/>
      <c r="KRH838" s="137"/>
      <c r="KRI838" s="137"/>
      <c r="KRJ838" s="137"/>
      <c r="KRK838" s="137"/>
      <c r="KRL838" s="137"/>
      <c r="KRM838" s="137"/>
      <c r="KRN838" s="137"/>
      <c r="KRO838" s="137"/>
      <c r="KRP838" s="137"/>
      <c r="KRQ838" s="137"/>
      <c r="KRR838" s="137"/>
      <c r="KRS838" s="137"/>
      <c r="KRT838" s="137"/>
      <c r="KRU838" s="137"/>
      <c r="KRV838" s="137"/>
      <c r="KRW838" s="137"/>
      <c r="KRX838" s="137"/>
      <c r="KRY838" s="137"/>
      <c r="KRZ838" s="137"/>
      <c r="KSA838" s="137"/>
      <c r="KSB838" s="137"/>
      <c r="KSC838" s="137"/>
      <c r="KSD838" s="137"/>
      <c r="KSE838" s="137"/>
      <c r="KSF838" s="137"/>
      <c r="KSG838" s="137"/>
      <c r="KSH838" s="137"/>
      <c r="KSI838" s="137"/>
      <c r="KSJ838" s="137"/>
      <c r="KSK838" s="137"/>
      <c r="KSL838" s="137"/>
      <c r="KSM838" s="137"/>
      <c r="KSN838" s="137"/>
      <c r="KSO838" s="137"/>
      <c r="KSP838" s="137"/>
      <c r="KSQ838" s="137"/>
      <c r="KSR838" s="137"/>
      <c r="KSS838" s="137"/>
      <c r="KST838" s="137"/>
      <c r="KSU838" s="137"/>
      <c r="KSV838" s="137"/>
      <c r="KSW838" s="137"/>
      <c r="KSX838" s="137"/>
      <c r="KSY838" s="137"/>
      <c r="KSZ838" s="137"/>
      <c r="KTA838" s="137"/>
      <c r="KTB838" s="137"/>
      <c r="KTC838" s="137"/>
      <c r="KTD838" s="137"/>
      <c r="KTE838" s="137"/>
      <c r="KTF838" s="137"/>
      <c r="KTG838" s="137"/>
      <c r="KTH838" s="137"/>
      <c r="KTI838" s="137"/>
      <c r="KTJ838" s="137"/>
      <c r="KTK838" s="137"/>
      <c r="KTL838" s="137"/>
      <c r="KTM838" s="137"/>
      <c r="KTN838" s="137"/>
      <c r="KTO838" s="137"/>
      <c r="KTP838" s="137"/>
      <c r="KTQ838" s="137"/>
      <c r="KTR838" s="137"/>
      <c r="KTS838" s="137"/>
      <c r="KTT838" s="137"/>
      <c r="KTU838" s="137"/>
      <c r="KTV838" s="137"/>
      <c r="KTW838" s="137"/>
      <c r="KTX838" s="137"/>
      <c r="KTY838" s="137"/>
      <c r="KTZ838" s="137"/>
      <c r="KUA838" s="137"/>
      <c r="KUB838" s="137"/>
      <c r="KUC838" s="137"/>
      <c r="KUD838" s="137"/>
      <c r="KUE838" s="137"/>
      <c r="KUF838" s="137"/>
      <c r="KUG838" s="137"/>
      <c r="KUH838" s="137"/>
      <c r="KUI838" s="137"/>
      <c r="KUJ838" s="137"/>
      <c r="KUK838" s="137"/>
      <c r="KUL838" s="137"/>
      <c r="KUM838" s="137"/>
      <c r="KUN838" s="137"/>
      <c r="KUO838" s="137"/>
      <c r="KUP838" s="137"/>
      <c r="KUQ838" s="137"/>
      <c r="KUR838" s="137"/>
      <c r="KUS838" s="137"/>
      <c r="KUT838" s="137"/>
      <c r="KUU838" s="137"/>
      <c r="KUV838" s="137"/>
      <c r="KUW838" s="137"/>
      <c r="KUX838" s="137"/>
      <c r="KUY838" s="137"/>
      <c r="KUZ838" s="137"/>
      <c r="KVA838" s="137"/>
      <c r="KVB838" s="137"/>
      <c r="KVC838" s="137"/>
      <c r="KVD838" s="137"/>
      <c r="KVE838" s="137"/>
      <c r="KVF838" s="137"/>
      <c r="KVG838" s="137"/>
      <c r="KVH838" s="137"/>
      <c r="KVI838" s="137"/>
      <c r="KVJ838" s="137"/>
      <c r="KVK838" s="137"/>
      <c r="KVL838" s="137"/>
      <c r="KVM838" s="137"/>
      <c r="KVN838" s="137"/>
      <c r="KVO838" s="137"/>
      <c r="KVP838" s="137"/>
      <c r="KVQ838" s="137"/>
      <c r="KVR838" s="137"/>
      <c r="KVS838" s="137"/>
      <c r="KVT838" s="137"/>
      <c r="KVU838" s="137"/>
      <c r="KVV838" s="137"/>
      <c r="KVW838" s="137"/>
      <c r="KVX838" s="137"/>
      <c r="KVY838" s="137"/>
      <c r="KVZ838" s="137"/>
      <c r="KWA838" s="137"/>
      <c r="KWB838" s="137"/>
      <c r="KWC838" s="137"/>
      <c r="KWD838" s="137"/>
      <c r="KWE838" s="137"/>
      <c r="KWF838" s="137"/>
      <c r="KWG838" s="137"/>
      <c r="KWH838" s="137"/>
      <c r="KWI838" s="137"/>
      <c r="KWJ838" s="137"/>
      <c r="KWK838" s="137"/>
      <c r="KWL838" s="137"/>
      <c r="KWM838" s="137"/>
      <c r="KWN838" s="137"/>
      <c r="KWO838" s="137"/>
      <c r="KWP838" s="137"/>
      <c r="KWQ838" s="137"/>
      <c r="KWR838" s="137"/>
      <c r="KWS838" s="137"/>
      <c r="KWT838" s="137"/>
      <c r="KWU838" s="137"/>
      <c r="KWV838" s="137"/>
      <c r="KWW838" s="137"/>
      <c r="KWX838" s="137"/>
      <c r="KWY838" s="137"/>
      <c r="KWZ838" s="137"/>
      <c r="KXA838" s="137"/>
      <c r="KXB838" s="137"/>
      <c r="KXC838" s="137"/>
      <c r="KXD838" s="137"/>
      <c r="KXE838" s="137"/>
      <c r="KXF838" s="137"/>
      <c r="KXG838" s="137"/>
      <c r="KXH838" s="137"/>
      <c r="KXI838" s="137"/>
      <c r="KXJ838" s="137"/>
      <c r="KXK838" s="137"/>
      <c r="KXL838" s="137"/>
      <c r="KXM838" s="137"/>
      <c r="KXN838" s="137"/>
      <c r="KXO838" s="137"/>
      <c r="KXP838" s="137"/>
      <c r="KXQ838" s="137"/>
      <c r="KXR838" s="137"/>
      <c r="KXS838" s="137"/>
      <c r="KXT838" s="137"/>
      <c r="KXU838" s="137"/>
      <c r="KXV838" s="137"/>
      <c r="KXW838" s="137"/>
      <c r="KXX838" s="137"/>
      <c r="KXY838" s="137"/>
      <c r="KXZ838" s="137"/>
      <c r="KYA838" s="137"/>
      <c r="KYB838" s="137"/>
      <c r="KYC838" s="137"/>
      <c r="KYD838" s="137"/>
      <c r="KYE838" s="137"/>
      <c r="KYF838" s="137"/>
      <c r="KYG838" s="137"/>
      <c r="KYH838" s="137"/>
      <c r="KYI838" s="137"/>
      <c r="KYJ838" s="137"/>
      <c r="KYK838" s="137"/>
      <c r="KYL838" s="137"/>
      <c r="KYM838" s="137"/>
      <c r="KYN838" s="137"/>
      <c r="KYO838" s="137"/>
      <c r="KYP838" s="137"/>
      <c r="KYQ838" s="137"/>
      <c r="KYR838" s="137"/>
      <c r="KYS838" s="137"/>
      <c r="KYT838" s="137"/>
      <c r="KYU838" s="137"/>
      <c r="KYV838" s="137"/>
      <c r="KYW838" s="137"/>
      <c r="KYX838" s="137"/>
      <c r="KYY838" s="137"/>
      <c r="KYZ838" s="137"/>
      <c r="KZA838" s="137"/>
      <c r="KZB838" s="137"/>
      <c r="KZC838" s="137"/>
      <c r="KZD838" s="137"/>
      <c r="KZE838" s="137"/>
      <c r="KZF838" s="137"/>
      <c r="KZG838" s="137"/>
      <c r="KZH838" s="137"/>
      <c r="KZI838" s="137"/>
      <c r="KZJ838" s="137"/>
      <c r="KZK838" s="137"/>
      <c r="KZL838" s="137"/>
      <c r="KZM838" s="137"/>
      <c r="KZN838" s="137"/>
      <c r="KZO838" s="137"/>
      <c r="KZP838" s="137"/>
      <c r="KZQ838" s="137"/>
      <c r="KZR838" s="137"/>
      <c r="KZS838" s="137"/>
      <c r="KZT838" s="137"/>
      <c r="KZU838" s="137"/>
      <c r="KZV838" s="137"/>
      <c r="KZW838" s="137"/>
      <c r="KZX838" s="137"/>
      <c r="KZY838" s="137"/>
      <c r="KZZ838" s="137"/>
      <c r="LAA838" s="137"/>
      <c r="LAB838" s="137"/>
      <c r="LAC838" s="137"/>
      <c r="LAD838" s="137"/>
      <c r="LAE838" s="137"/>
      <c r="LAF838" s="137"/>
      <c r="LAG838" s="137"/>
      <c r="LAH838" s="137"/>
      <c r="LAI838" s="137"/>
      <c r="LAJ838" s="137"/>
      <c r="LAK838" s="137"/>
      <c r="LAL838" s="137"/>
      <c r="LAM838" s="137"/>
      <c r="LAN838" s="137"/>
      <c r="LAO838" s="137"/>
      <c r="LAP838" s="137"/>
      <c r="LAQ838" s="137"/>
      <c r="LAR838" s="137"/>
      <c r="LAS838" s="137"/>
      <c r="LAT838" s="137"/>
      <c r="LAU838" s="137"/>
      <c r="LAV838" s="137"/>
      <c r="LAW838" s="137"/>
      <c r="LAX838" s="137"/>
      <c r="LAY838" s="137"/>
      <c r="LAZ838" s="137"/>
      <c r="LBA838" s="137"/>
      <c r="LBB838" s="137"/>
      <c r="LBC838" s="137"/>
      <c r="LBD838" s="137"/>
      <c r="LBE838" s="137"/>
      <c r="LBF838" s="137"/>
      <c r="LBG838" s="137"/>
      <c r="LBH838" s="137"/>
      <c r="LBI838" s="137"/>
      <c r="LBJ838" s="137"/>
      <c r="LBK838" s="137"/>
      <c r="LBL838" s="137"/>
      <c r="LBM838" s="137"/>
      <c r="LBN838" s="137"/>
      <c r="LBO838" s="137"/>
      <c r="LBP838" s="137"/>
      <c r="LBQ838" s="137"/>
      <c r="LBR838" s="137"/>
      <c r="LBS838" s="137"/>
      <c r="LBT838" s="137"/>
      <c r="LBU838" s="137"/>
      <c r="LBV838" s="137"/>
      <c r="LBW838" s="137"/>
      <c r="LBX838" s="137"/>
      <c r="LBY838" s="137"/>
      <c r="LBZ838" s="137"/>
      <c r="LCA838" s="137"/>
      <c r="LCB838" s="137"/>
      <c r="LCC838" s="137"/>
      <c r="LCD838" s="137"/>
      <c r="LCE838" s="137"/>
      <c r="LCF838" s="137"/>
      <c r="LCG838" s="137"/>
      <c r="LCH838" s="137"/>
      <c r="LCI838" s="137"/>
      <c r="LCJ838" s="137"/>
      <c r="LCK838" s="137"/>
      <c r="LCL838" s="137"/>
      <c r="LCM838" s="137"/>
      <c r="LCN838" s="137"/>
      <c r="LCO838" s="137"/>
      <c r="LCP838" s="137"/>
      <c r="LCQ838" s="137"/>
      <c r="LCR838" s="137"/>
      <c r="LCS838" s="137"/>
      <c r="LCT838" s="137"/>
      <c r="LCU838" s="137"/>
      <c r="LCV838" s="137"/>
      <c r="LCW838" s="137"/>
      <c r="LCX838" s="137"/>
      <c r="LCY838" s="137"/>
      <c r="LCZ838" s="137"/>
      <c r="LDA838" s="137"/>
      <c r="LDB838" s="137"/>
      <c r="LDC838" s="137"/>
      <c r="LDD838" s="137"/>
      <c r="LDE838" s="137"/>
      <c r="LDF838" s="137"/>
      <c r="LDG838" s="137"/>
      <c r="LDH838" s="137"/>
      <c r="LDI838" s="137"/>
      <c r="LDJ838" s="137"/>
      <c r="LDK838" s="137"/>
      <c r="LDL838" s="137"/>
      <c r="LDM838" s="137"/>
      <c r="LDN838" s="137"/>
      <c r="LDO838" s="137"/>
      <c r="LDP838" s="137"/>
      <c r="LDQ838" s="137"/>
      <c r="LDR838" s="137"/>
      <c r="LDS838" s="137"/>
      <c r="LDT838" s="137"/>
      <c r="LDU838" s="137"/>
      <c r="LDV838" s="137"/>
      <c r="LDW838" s="137"/>
      <c r="LDX838" s="137"/>
      <c r="LDY838" s="137"/>
      <c r="LDZ838" s="137"/>
      <c r="LEA838" s="137"/>
      <c r="LEB838" s="137"/>
      <c r="LEC838" s="137"/>
      <c r="LED838" s="137"/>
      <c r="LEE838" s="137"/>
      <c r="LEF838" s="137"/>
      <c r="LEG838" s="137"/>
      <c r="LEH838" s="137"/>
      <c r="LEI838" s="137"/>
      <c r="LEJ838" s="137"/>
      <c r="LEK838" s="137"/>
      <c r="LEL838" s="137"/>
      <c r="LEM838" s="137"/>
      <c r="LEN838" s="137"/>
      <c r="LEO838" s="137"/>
      <c r="LEP838" s="137"/>
      <c r="LEQ838" s="137"/>
      <c r="LER838" s="137"/>
      <c r="LES838" s="137"/>
      <c r="LET838" s="137"/>
      <c r="LEU838" s="137"/>
      <c r="LEV838" s="137"/>
      <c r="LEW838" s="137"/>
      <c r="LEX838" s="137"/>
      <c r="LEY838" s="137"/>
      <c r="LEZ838" s="137"/>
      <c r="LFA838" s="137"/>
      <c r="LFB838" s="137"/>
      <c r="LFC838" s="137"/>
      <c r="LFD838" s="137"/>
      <c r="LFE838" s="137"/>
      <c r="LFF838" s="137"/>
      <c r="LFG838" s="137"/>
      <c r="LFH838" s="137"/>
      <c r="LFI838" s="137"/>
      <c r="LFJ838" s="137"/>
      <c r="LFK838" s="137"/>
      <c r="LFL838" s="137"/>
      <c r="LFM838" s="137"/>
      <c r="LFN838" s="137"/>
      <c r="LFO838" s="137"/>
      <c r="LFP838" s="137"/>
      <c r="LFQ838" s="137"/>
      <c r="LFR838" s="137"/>
      <c r="LFS838" s="137"/>
      <c r="LFT838" s="137"/>
      <c r="LFU838" s="137"/>
      <c r="LFV838" s="137"/>
      <c r="LFW838" s="137"/>
      <c r="LFX838" s="137"/>
      <c r="LFY838" s="137"/>
      <c r="LFZ838" s="137"/>
      <c r="LGA838" s="137"/>
      <c r="LGB838" s="137"/>
      <c r="LGC838" s="137"/>
      <c r="LGD838" s="137"/>
      <c r="LGE838" s="137"/>
      <c r="LGF838" s="137"/>
      <c r="LGG838" s="137"/>
      <c r="LGH838" s="137"/>
      <c r="LGI838" s="137"/>
      <c r="LGJ838" s="137"/>
      <c r="LGK838" s="137"/>
      <c r="LGL838" s="137"/>
      <c r="LGM838" s="137"/>
      <c r="LGN838" s="137"/>
      <c r="LGO838" s="137"/>
      <c r="LGP838" s="137"/>
      <c r="LGQ838" s="137"/>
      <c r="LGR838" s="137"/>
      <c r="LGS838" s="137"/>
      <c r="LGT838" s="137"/>
      <c r="LGU838" s="137"/>
      <c r="LGV838" s="137"/>
      <c r="LGW838" s="137"/>
      <c r="LGX838" s="137"/>
      <c r="LGY838" s="137"/>
      <c r="LGZ838" s="137"/>
      <c r="LHA838" s="137"/>
      <c r="LHB838" s="137"/>
      <c r="LHC838" s="137"/>
      <c r="LHD838" s="137"/>
      <c r="LHE838" s="137"/>
      <c r="LHF838" s="137"/>
      <c r="LHG838" s="137"/>
      <c r="LHH838" s="137"/>
      <c r="LHI838" s="137"/>
      <c r="LHJ838" s="137"/>
      <c r="LHK838" s="137"/>
      <c r="LHL838" s="137"/>
      <c r="LHM838" s="137"/>
      <c r="LHN838" s="137"/>
      <c r="LHO838" s="137"/>
      <c r="LHP838" s="137"/>
      <c r="LHQ838" s="137"/>
      <c r="LHR838" s="137"/>
      <c r="LHS838" s="137"/>
      <c r="LHT838" s="137"/>
      <c r="LHU838" s="137"/>
      <c r="LHV838" s="137"/>
      <c r="LHW838" s="137"/>
      <c r="LHX838" s="137"/>
      <c r="LHY838" s="137"/>
      <c r="LHZ838" s="137"/>
      <c r="LIA838" s="137"/>
      <c r="LIB838" s="137"/>
      <c r="LIC838" s="137"/>
      <c r="LID838" s="137"/>
      <c r="LIE838" s="137"/>
      <c r="LIF838" s="137"/>
      <c r="LIG838" s="137"/>
      <c r="LIH838" s="137"/>
      <c r="LII838" s="137"/>
      <c r="LIJ838" s="137"/>
      <c r="LIK838" s="137"/>
      <c r="LIL838" s="137"/>
      <c r="LIM838" s="137"/>
      <c r="LIN838" s="137"/>
      <c r="LIO838" s="137"/>
      <c r="LIP838" s="137"/>
      <c r="LIQ838" s="137"/>
      <c r="LIR838" s="137"/>
      <c r="LIS838" s="137"/>
      <c r="LIT838" s="137"/>
      <c r="LIU838" s="137"/>
      <c r="LIV838" s="137"/>
      <c r="LIW838" s="137"/>
      <c r="LIX838" s="137"/>
      <c r="LIY838" s="137"/>
      <c r="LIZ838" s="137"/>
      <c r="LJA838" s="137"/>
      <c r="LJB838" s="137"/>
      <c r="LJC838" s="137"/>
      <c r="LJD838" s="137"/>
      <c r="LJE838" s="137"/>
      <c r="LJF838" s="137"/>
      <c r="LJG838" s="137"/>
      <c r="LJH838" s="137"/>
      <c r="LJI838" s="137"/>
      <c r="LJJ838" s="137"/>
      <c r="LJK838" s="137"/>
      <c r="LJL838" s="137"/>
      <c r="LJM838" s="137"/>
      <c r="LJN838" s="137"/>
      <c r="LJO838" s="137"/>
      <c r="LJP838" s="137"/>
      <c r="LJQ838" s="137"/>
      <c r="LJR838" s="137"/>
      <c r="LJS838" s="137"/>
      <c r="LJT838" s="137"/>
      <c r="LJU838" s="137"/>
      <c r="LJV838" s="137"/>
      <c r="LJW838" s="137"/>
      <c r="LJX838" s="137"/>
      <c r="LJY838" s="137"/>
      <c r="LJZ838" s="137"/>
      <c r="LKA838" s="137"/>
      <c r="LKB838" s="137"/>
      <c r="LKC838" s="137"/>
      <c r="LKD838" s="137"/>
      <c r="LKE838" s="137"/>
      <c r="LKF838" s="137"/>
      <c r="LKG838" s="137"/>
      <c r="LKH838" s="137"/>
      <c r="LKI838" s="137"/>
      <c r="LKJ838" s="137"/>
      <c r="LKK838" s="137"/>
      <c r="LKL838" s="137"/>
      <c r="LKM838" s="137"/>
      <c r="LKN838" s="137"/>
      <c r="LKO838" s="137"/>
      <c r="LKP838" s="137"/>
      <c r="LKQ838" s="137"/>
      <c r="LKR838" s="137"/>
      <c r="LKS838" s="137"/>
      <c r="LKT838" s="137"/>
      <c r="LKU838" s="137"/>
      <c r="LKV838" s="137"/>
      <c r="LKW838" s="137"/>
      <c r="LKX838" s="137"/>
      <c r="LKY838" s="137"/>
      <c r="LKZ838" s="137"/>
      <c r="LLA838" s="137"/>
      <c r="LLB838" s="137"/>
      <c r="LLC838" s="137"/>
      <c r="LLD838" s="137"/>
      <c r="LLE838" s="137"/>
      <c r="LLF838" s="137"/>
      <c r="LLG838" s="137"/>
      <c r="LLH838" s="137"/>
      <c r="LLI838" s="137"/>
      <c r="LLJ838" s="137"/>
      <c r="LLK838" s="137"/>
      <c r="LLL838" s="137"/>
      <c r="LLM838" s="137"/>
      <c r="LLN838" s="137"/>
      <c r="LLO838" s="137"/>
      <c r="LLP838" s="137"/>
      <c r="LLQ838" s="137"/>
      <c r="LLR838" s="137"/>
      <c r="LLS838" s="137"/>
      <c r="LLT838" s="137"/>
      <c r="LLU838" s="137"/>
      <c r="LLV838" s="137"/>
      <c r="LLW838" s="137"/>
      <c r="LLX838" s="137"/>
      <c r="LLY838" s="137"/>
      <c r="LLZ838" s="137"/>
      <c r="LMA838" s="137"/>
      <c r="LMB838" s="137"/>
      <c r="LMC838" s="137"/>
      <c r="LMD838" s="137"/>
      <c r="LME838" s="137"/>
      <c r="LMF838" s="137"/>
      <c r="LMG838" s="137"/>
      <c r="LMH838" s="137"/>
      <c r="LMI838" s="137"/>
      <c r="LMJ838" s="137"/>
      <c r="LMK838" s="137"/>
      <c r="LML838" s="137"/>
      <c r="LMM838" s="137"/>
      <c r="LMN838" s="137"/>
      <c r="LMO838" s="137"/>
      <c r="LMP838" s="137"/>
      <c r="LMQ838" s="137"/>
      <c r="LMR838" s="137"/>
      <c r="LMS838" s="137"/>
      <c r="LMT838" s="137"/>
      <c r="LMU838" s="137"/>
      <c r="LMV838" s="137"/>
      <c r="LMW838" s="137"/>
      <c r="LMX838" s="137"/>
      <c r="LMY838" s="137"/>
      <c r="LMZ838" s="137"/>
      <c r="LNA838" s="137"/>
      <c r="LNB838" s="137"/>
      <c r="LNC838" s="137"/>
      <c r="LND838" s="137"/>
      <c r="LNE838" s="137"/>
      <c r="LNF838" s="137"/>
      <c r="LNG838" s="137"/>
      <c r="LNH838" s="137"/>
      <c r="LNI838" s="137"/>
      <c r="LNJ838" s="137"/>
      <c r="LNK838" s="137"/>
      <c r="LNL838" s="137"/>
      <c r="LNM838" s="137"/>
      <c r="LNN838" s="137"/>
      <c r="LNO838" s="137"/>
      <c r="LNP838" s="137"/>
      <c r="LNQ838" s="137"/>
      <c r="LNR838" s="137"/>
      <c r="LNS838" s="137"/>
      <c r="LNT838" s="137"/>
      <c r="LNU838" s="137"/>
      <c r="LNV838" s="137"/>
      <c r="LNW838" s="137"/>
      <c r="LNX838" s="137"/>
      <c r="LNY838" s="137"/>
      <c r="LNZ838" s="137"/>
      <c r="LOA838" s="137"/>
      <c r="LOB838" s="137"/>
      <c r="LOC838" s="137"/>
      <c r="LOD838" s="137"/>
      <c r="LOE838" s="137"/>
      <c r="LOF838" s="137"/>
      <c r="LOG838" s="137"/>
      <c r="LOH838" s="137"/>
      <c r="LOI838" s="137"/>
      <c r="LOJ838" s="137"/>
      <c r="LOK838" s="137"/>
      <c r="LOL838" s="137"/>
      <c r="LOM838" s="137"/>
      <c r="LON838" s="137"/>
      <c r="LOO838" s="137"/>
      <c r="LOP838" s="137"/>
      <c r="LOQ838" s="137"/>
      <c r="LOR838" s="137"/>
      <c r="LOS838" s="137"/>
      <c r="LOT838" s="137"/>
      <c r="LOU838" s="137"/>
      <c r="LOV838" s="137"/>
      <c r="LOW838" s="137"/>
      <c r="LOX838" s="137"/>
      <c r="LOY838" s="137"/>
      <c r="LOZ838" s="137"/>
      <c r="LPA838" s="137"/>
      <c r="LPB838" s="137"/>
      <c r="LPC838" s="137"/>
      <c r="LPD838" s="137"/>
      <c r="LPE838" s="137"/>
      <c r="LPF838" s="137"/>
      <c r="LPG838" s="137"/>
      <c r="LPH838" s="137"/>
      <c r="LPI838" s="137"/>
      <c r="LPJ838" s="137"/>
      <c r="LPK838" s="137"/>
      <c r="LPL838" s="137"/>
      <c r="LPM838" s="137"/>
      <c r="LPN838" s="137"/>
      <c r="LPO838" s="137"/>
      <c r="LPP838" s="137"/>
      <c r="LPQ838" s="137"/>
      <c r="LPR838" s="137"/>
      <c r="LPS838" s="137"/>
      <c r="LPT838" s="137"/>
      <c r="LPU838" s="137"/>
      <c r="LPV838" s="137"/>
      <c r="LPW838" s="137"/>
      <c r="LPX838" s="137"/>
      <c r="LPY838" s="137"/>
      <c r="LPZ838" s="137"/>
      <c r="LQA838" s="137"/>
      <c r="LQB838" s="137"/>
      <c r="LQC838" s="137"/>
      <c r="LQD838" s="137"/>
      <c r="LQE838" s="137"/>
      <c r="LQF838" s="137"/>
      <c r="LQG838" s="137"/>
      <c r="LQH838" s="137"/>
      <c r="LQI838" s="137"/>
      <c r="LQJ838" s="137"/>
      <c r="LQK838" s="137"/>
      <c r="LQL838" s="137"/>
      <c r="LQM838" s="137"/>
      <c r="LQN838" s="137"/>
      <c r="LQO838" s="137"/>
      <c r="LQP838" s="137"/>
      <c r="LQQ838" s="137"/>
      <c r="LQR838" s="137"/>
      <c r="LQS838" s="137"/>
      <c r="LQT838" s="137"/>
      <c r="LQU838" s="137"/>
      <c r="LQV838" s="137"/>
      <c r="LQW838" s="137"/>
      <c r="LQX838" s="137"/>
      <c r="LQY838" s="137"/>
      <c r="LQZ838" s="137"/>
      <c r="LRA838" s="137"/>
      <c r="LRB838" s="137"/>
      <c r="LRC838" s="137"/>
      <c r="LRD838" s="137"/>
      <c r="LRE838" s="137"/>
      <c r="LRF838" s="137"/>
      <c r="LRG838" s="137"/>
      <c r="LRH838" s="137"/>
      <c r="LRI838" s="137"/>
      <c r="LRJ838" s="137"/>
      <c r="LRK838" s="137"/>
      <c r="LRL838" s="137"/>
      <c r="LRM838" s="137"/>
      <c r="LRN838" s="137"/>
      <c r="LRO838" s="137"/>
      <c r="LRP838" s="137"/>
      <c r="LRQ838" s="137"/>
      <c r="LRR838" s="137"/>
      <c r="LRS838" s="137"/>
      <c r="LRT838" s="137"/>
      <c r="LRU838" s="137"/>
      <c r="LRV838" s="137"/>
      <c r="LRW838" s="137"/>
      <c r="LRX838" s="137"/>
      <c r="LRY838" s="137"/>
      <c r="LRZ838" s="137"/>
      <c r="LSA838" s="137"/>
      <c r="LSB838" s="137"/>
      <c r="LSC838" s="137"/>
      <c r="LSD838" s="137"/>
      <c r="LSE838" s="137"/>
      <c r="LSF838" s="137"/>
      <c r="LSG838" s="137"/>
      <c r="LSH838" s="137"/>
      <c r="LSI838" s="137"/>
      <c r="LSJ838" s="137"/>
      <c r="LSK838" s="137"/>
      <c r="LSL838" s="137"/>
      <c r="LSM838" s="137"/>
      <c r="LSN838" s="137"/>
      <c r="LSO838" s="137"/>
      <c r="LSP838" s="137"/>
      <c r="LSQ838" s="137"/>
      <c r="LSR838" s="137"/>
      <c r="LSS838" s="137"/>
      <c r="LST838" s="137"/>
      <c r="LSU838" s="137"/>
      <c r="LSV838" s="137"/>
      <c r="LSW838" s="137"/>
      <c r="LSX838" s="137"/>
      <c r="LSY838" s="137"/>
      <c r="LSZ838" s="137"/>
      <c r="LTA838" s="137"/>
      <c r="LTB838" s="137"/>
      <c r="LTC838" s="137"/>
      <c r="LTD838" s="137"/>
      <c r="LTE838" s="137"/>
      <c r="LTF838" s="137"/>
      <c r="LTG838" s="137"/>
      <c r="LTH838" s="137"/>
      <c r="LTI838" s="137"/>
      <c r="LTJ838" s="137"/>
      <c r="LTK838" s="137"/>
      <c r="LTL838" s="137"/>
      <c r="LTM838" s="137"/>
      <c r="LTN838" s="137"/>
      <c r="LTO838" s="137"/>
      <c r="LTP838" s="137"/>
      <c r="LTQ838" s="137"/>
      <c r="LTR838" s="137"/>
      <c r="LTS838" s="137"/>
      <c r="LTT838" s="137"/>
      <c r="LTU838" s="137"/>
      <c r="LTV838" s="137"/>
      <c r="LTW838" s="137"/>
      <c r="LTX838" s="137"/>
      <c r="LTY838" s="137"/>
      <c r="LTZ838" s="137"/>
      <c r="LUA838" s="137"/>
      <c r="LUB838" s="137"/>
      <c r="LUC838" s="137"/>
      <c r="LUD838" s="137"/>
      <c r="LUE838" s="137"/>
      <c r="LUF838" s="137"/>
      <c r="LUG838" s="137"/>
      <c r="LUH838" s="137"/>
      <c r="LUI838" s="137"/>
      <c r="LUJ838" s="137"/>
      <c r="LUK838" s="137"/>
      <c r="LUL838" s="137"/>
      <c r="LUM838" s="137"/>
      <c r="LUN838" s="137"/>
      <c r="LUO838" s="137"/>
      <c r="LUP838" s="137"/>
      <c r="LUQ838" s="137"/>
      <c r="LUR838" s="137"/>
      <c r="LUS838" s="137"/>
      <c r="LUT838" s="137"/>
      <c r="LUU838" s="137"/>
      <c r="LUV838" s="137"/>
      <c r="LUW838" s="137"/>
      <c r="LUX838" s="137"/>
      <c r="LUY838" s="137"/>
      <c r="LUZ838" s="137"/>
      <c r="LVA838" s="137"/>
      <c r="LVB838" s="137"/>
      <c r="LVC838" s="137"/>
      <c r="LVD838" s="137"/>
      <c r="LVE838" s="137"/>
      <c r="LVF838" s="137"/>
      <c r="LVG838" s="137"/>
      <c r="LVH838" s="137"/>
      <c r="LVI838" s="137"/>
      <c r="LVJ838" s="137"/>
      <c r="LVK838" s="137"/>
      <c r="LVL838" s="137"/>
      <c r="LVM838" s="137"/>
      <c r="LVN838" s="137"/>
      <c r="LVO838" s="137"/>
      <c r="LVP838" s="137"/>
      <c r="LVQ838" s="137"/>
      <c r="LVR838" s="137"/>
      <c r="LVS838" s="137"/>
      <c r="LVT838" s="137"/>
      <c r="LVU838" s="137"/>
      <c r="LVV838" s="137"/>
      <c r="LVW838" s="137"/>
      <c r="LVX838" s="137"/>
      <c r="LVY838" s="137"/>
      <c r="LVZ838" s="137"/>
      <c r="LWA838" s="137"/>
      <c r="LWB838" s="137"/>
      <c r="LWC838" s="137"/>
      <c r="LWD838" s="137"/>
      <c r="LWE838" s="137"/>
      <c r="LWF838" s="137"/>
      <c r="LWG838" s="137"/>
      <c r="LWH838" s="137"/>
      <c r="LWI838" s="137"/>
      <c r="LWJ838" s="137"/>
      <c r="LWK838" s="137"/>
      <c r="LWL838" s="137"/>
      <c r="LWM838" s="137"/>
      <c r="LWN838" s="137"/>
      <c r="LWO838" s="137"/>
      <c r="LWP838" s="137"/>
      <c r="LWQ838" s="137"/>
      <c r="LWR838" s="137"/>
      <c r="LWS838" s="137"/>
      <c r="LWT838" s="137"/>
      <c r="LWU838" s="137"/>
      <c r="LWV838" s="137"/>
      <c r="LWW838" s="137"/>
      <c r="LWX838" s="137"/>
      <c r="LWY838" s="137"/>
      <c r="LWZ838" s="137"/>
      <c r="LXA838" s="137"/>
      <c r="LXB838" s="137"/>
      <c r="LXC838" s="137"/>
      <c r="LXD838" s="137"/>
      <c r="LXE838" s="137"/>
      <c r="LXF838" s="137"/>
      <c r="LXG838" s="137"/>
      <c r="LXH838" s="137"/>
      <c r="LXI838" s="137"/>
      <c r="LXJ838" s="137"/>
      <c r="LXK838" s="137"/>
      <c r="LXL838" s="137"/>
      <c r="LXM838" s="137"/>
      <c r="LXN838" s="137"/>
      <c r="LXO838" s="137"/>
      <c r="LXP838" s="137"/>
      <c r="LXQ838" s="137"/>
      <c r="LXR838" s="137"/>
      <c r="LXS838" s="137"/>
      <c r="LXT838" s="137"/>
      <c r="LXU838" s="137"/>
      <c r="LXV838" s="137"/>
      <c r="LXW838" s="137"/>
      <c r="LXX838" s="137"/>
      <c r="LXY838" s="137"/>
      <c r="LXZ838" s="137"/>
      <c r="LYA838" s="137"/>
      <c r="LYB838" s="137"/>
      <c r="LYC838" s="137"/>
      <c r="LYD838" s="137"/>
      <c r="LYE838" s="137"/>
      <c r="LYF838" s="137"/>
      <c r="LYG838" s="137"/>
      <c r="LYH838" s="137"/>
      <c r="LYI838" s="137"/>
      <c r="LYJ838" s="137"/>
      <c r="LYK838" s="137"/>
      <c r="LYL838" s="137"/>
      <c r="LYM838" s="137"/>
      <c r="LYN838" s="137"/>
      <c r="LYO838" s="137"/>
      <c r="LYP838" s="137"/>
      <c r="LYQ838" s="137"/>
      <c r="LYR838" s="137"/>
      <c r="LYS838" s="137"/>
      <c r="LYT838" s="137"/>
      <c r="LYU838" s="137"/>
      <c r="LYV838" s="137"/>
      <c r="LYW838" s="137"/>
      <c r="LYX838" s="137"/>
      <c r="LYY838" s="137"/>
      <c r="LYZ838" s="137"/>
      <c r="LZA838" s="137"/>
      <c r="LZB838" s="137"/>
      <c r="LZC838" s="137"/>
      <c r="LZD838" s="137"/>
      <c r="LZE838" s="137"/>
      <c r="LZF838" s="137"/>
      <c r="LZG838" s="137"/>
      <c r="LZH838" s="137"/>
      <c r="LZI838" s="137"/>
      <c r="LZJ838" s="137"/>
      <c r="LZK838" s="137"/>
      <c r="LZL838" s="137"/>
      <c r="LZM838" s="137"/>
      <c r="LZN838" s="137"/>
      <c r="LZO838" s="137"/>
      <c r="LZP838" s="137"/>
      <c r="LZQ838" s="137"/>
      <c r="LZR838" s="137"/>
      <c r="LZS838" s="137"/>
      <c r="LZT838" s="137"/>
      <c r="LZU838" s="137"/>
      <c r="LZV838" s="137"/>
      <c r="LZW838" s="137"/>
      <c r="LZX838" s="137"/>
      <c r="LZY838" s="137"/>
      <c r="LZZ838" s="137"/>
      <c r="MAA838" s="137"/>
      <c r="MAB838" s="137"/>
      <c r="MAC838" s="137"/>
      <c r="MAD838" s="137"/>
      <c r="MAE838" s="137"/>
      <c r="MAF838" s="137"/>
      <c r="MAG838" s="137"/>
      <c r="MAH838" s="137"/>
      <c r="MAI838" s="137"/>
      <c r="MAJ838" s="137"/>
      <c r="MAK838" s="137"/>
      <c r="MAL838" s="137"/>
      <c r="MAM838" s="137"/>
      <c r="MAN838" s="137"/>
      <c r="MAO838" s="137"/>
      <c r="MAP838" s="137"/>
      <c r="MAQ838" s="137"/>
      <c r="MAR838" s="137"/>
      <c r="MAS838" s="137"/>
      <c r="MAT838" s="137"/>
      <c r="MAU838" s="137"/>
      <c r="MAV838" s="137"/>
      <c r="MAW838" s="137"/>
      <c r="MAX838" s="137"/>
      <c r="MAY838" s="137"/>
      <c r="MAZ838" s="137"/>
      <c r="MBA838" s="137"/>
      <c r="MBB838" s="137"/>
      <c r="MBC838" s="137"/>
      <c r="MBD838" s="137"/>
      <c r="MBE838" s="137"/>
      <c r="MBF838" s="137"/>
      <c r="MBG838" s="137"/>
      <c r="MBH838" s="137"/>
      <c r="MBI838" s="137"/>
      <c r="MBJ838" s="137"/>
      <c r="MBK838" s="137"/>
      <c r="MBL838" s="137"/>
      <c r="MBM838" s="137"/>
      <c r="MBN838" s="137"/>
      <c r="MBO838" s="137"/>
      <c r="MBP838" s="137"/>
      <c r="MBQ838" s="137"/>
      <c r="MBR838" s="137"/>
      <c r="MBS838" s="137"/>
      <c r="MBT838" s="137"/>
      <c r="MBU838" s="137"/>
      <c r="MBV838" s="137"/>
      <c r="MBW838" s="137"/>
      <c r="MBX838" s="137"/>
      <c r="MBY838" s="137"/>
      <c r="MBZ838" s="137"/>
      <c r="MCA838" s="137"/>
      <c r="MCB838" s="137"/>
      <c r="MCC838" s="137"/>
      <c r="MCD838" s="137"/>
      <c r="MCE838" s="137"/>
      <c r="MCF838" s="137"/>
      <c r="MCG838" s="137"/>
      <c r="MCH838" s="137"/>
      <c r="MCI838" s="137"/>
      <c r="MCJ838" s="137"/>
      <c r="MCK838" s="137"/>
      <c r="MCL838" s="137"/>
      <c r="MCM838" s="137"/>
      <c r="MCN838" s="137"/>
      <c r="MCO838" s="137"/>
      <c r="MCP838" s="137"/>
      <c r="MCQ838" s="137"/>
      <c r="MCR838" s="137"/>
      <c r="MCS838" s="137"/>
      <c r="MCT838" s="137"/>
      <c r="MCU838" s="137"/>
      <c r="MCV838" s="137"/>
      <c r="MCW838" s="137"/>
      <c r="MCX838" s="137"/>
      <c r="MCY838" s="137"/>
      <c r="MCZ838" s="137"/>
      <c r="MDA838" s="137"/>
      <c r="MDB838" s="137"/>
      <c r="MDC838" s="137"/>
      <c r="MDD838" s="137"/>
      <c r="MDE838" s="137"/>
      <c r="MDF838" s="137"/>
      <c r="MDG838" s="137"/>
      <c r="MDH838" s="137"/>
      <c r="MDI838" s="137"/>
      <c r="MDJ838" s="137"/>
      <c r="MDK838" s="137"/>
      <c r="MDL838" s="137"/>
      <c r="MDM838" s="137"/>
      <c r="MDN838" s="137"/>
      <c r="MDO838" s="137"/>
      <c r="MDP838" s="137"/>
      <c r="MDQ838" s="137"/>
      <c r="MDR838" s="137"/>
      <c r="MDS838" s="137"/>
      <c r="MDT838" s="137"/>
      <c r="MDU838" s="137"/>
      <c r="MDV838" s="137"/>
      <c r="MDW838" s="137"/>
      <c r="MDX838" s="137"/>
      <c r="MDY838" s="137"/>
      <c r="MDZ838" s="137"/>
      <c r="MEA838" s="137"/>
      <c r="MEB838" s="137"/>
      <c r="MEC838" s="137"/>
      <c r="MED838" s="137"/>
      <c r="MEE838" s="137"/>
      <c r="MEF838" s="137"/>
      <c r="MEG838" s="137"/>
      <c r="MEH838" s="137"/>
      <c r="MEI838" s="137"/>
      <c r="MEJ838" s="137"/>
      <c r="MEK838" s="137"/>
      <c r="MEL838" s="137"/>
      <c r="MEM838" s="137"/>
      <c r="MEN838" s="137"/>
      <c r="MEO838" s="137"/>
      <c r="MEP838" s="137"/>
      <c r="MEQ838" s="137"/>
      <c r="MER838" s="137"/>
      <c r="MES838" s="137"/>
      <c r="MET838" s="137"/>
      <c r="MEU838" s="137"/>
      <c r="MEV838" s="137"/>
      <c r="MEW838" s="137"/>
      <c r="MEX838" s="137"/>
      <c r="MEY838" s="137"/>
      <c r="MEZ838" s="137"/>
      <c r="MFA838" s="137"/>
      <c r="MFB838" s="137"/>
      <c r="MFC838" s="137"/>
      <c r="MFD838" s="137"/>
      <c r="MFE838" s="137"/>
      <c r="MFF838" s="137"/>
      <c r="MFG838" s="137"/>
      <c r="MFH838" s="137"/>
      <c r="MFI838" s="137"/>
      <c r="MFJ838" s="137"/>
      <c r="MFK838" s="137"/>
      <c r="MFL838" s="137"/>
      <c r="MFM838" s="137"/>
      <c r="MFN838" s="137"/>
      <c r="MFO838" s="137"/>
      <c r="MFP838" s="137"/>
      <c r="MFQ838" s="137"/>
      <c r="MFR838" s="137"/>
      <c r="MFS838" s="137"/>
      <c r="MFT838" s="137"/>
      <c r="MFU838" s="137"/>
      <c r="MFV838" s="137"/>
      <c r="MFW838" s="137"/>
      <c r="MFX838" s="137"/>
      <c r="MFY838" s="137"/>
      <c r="MFZ838" s="137"/>
      <c r="MGA838" s="137"/>
      <c r="MGB838" s="137"/>
      <c r="MGC838" s="137"/>
      <c r="MGD838" s="137"/>
      <c r="MGE838" s="137"/>
      <c r="MGF838" s="137"/>
      <c r="MGG838" s="137"/>
      <c r="MGH838" s="137"/>
      <c r="MGI838" s="137"/>
      <c r="MGJ838" s="137"/>
      <c r="MGK838" s="137"/>
      <c r="MGL838" s="137"/>
      <c r="MGM838" s="137"/>
      <c r="MGN838" s="137"/>
      <c r="MGO838" s="137"/>
      <c r="MGP838" s="137"/>
      <c r="MGQ838" s="137"/>
      <c r="MGR838" s="137"/>
      <c r="MGS838" s="137"/>
      <c r="MGT838" s="137"/>
      <c r="MGU838" s="137"/>
      <c r="MGV838" s="137"/>
      <c r="MGW838" s="137"/>
      <c r="MGX838" s="137"/>
      <c r="MGY838" s="137"/>
      <c r="MGZ838" s="137"/>
      <c r="MHA838" s="137"/>
      <c r="MHB838" s="137"/>
      <c r="MHC838" s="137"/>
      <c r="MHD838" s="137"/>
      <c r="MHE838" s="137"/>
      <c r="MHF838" s="137"/>
      <c r="MHG838" s="137"/>
      <c r="MHH838" s="137"/>
      <c r="MHI838" s="137"/>
      <c r="MHJ838" s="137"/>
      <c r="MHK838" s="137"/>
      <c r="MHL838" s="137"/>
      <c r="MHM838" s="137"/>
      <c r="MHN838" s="137"/>
      <c r="MHO838" s="137"/>
      <c r="MHP838" s="137"/>
      <c r="MHQ838" s="137"/>
      <c r="MHR838" s="137"/>
      <c r="MHS838" s="137"/>
      <c r="MHT838" s="137"/>
      <c r="MHU838" s="137"/>
      <c r="MHV838" s="137"/>
      <c r="MHW838" s="137"/>
      <c r="MHX838" s="137"/>
      <c r="MHY838" s="137"/>
      <c r="MHZ838" s="137"/>
      <c r="MIA838" s="137"/>
      <c r="MIB838" s="137"/>
      <c r="MIC838" s="137"/>
      <c r="MID838" s="137"/>
      <c r="MIE838" s="137"/>
      <c r="MIF838" s="137"/>
      <c r="MIG838" s="137"/>
      <c r="MIH838" s="137"/>
      <c r="MII838" s="137"/>
      <c r="MIJ838" s="137"/>
      <c r="MIK838" s="137"/>
      <c r="MIL838" s="137"/>
      <c r="MIM838" s="137"/>
      <c r="MIN838" s="137"/>
      <c r="MIO838" s="137"/>
      <c r="MIP838" s="137"/>
      <c r="MIQ838" s="137"/>
      <c r="MIR838" s="137"/>
      <c r="MIS838" s="137"/>
      <c r="MIT838" s="137"/>
      <c r="MIU838" s="137"/>
      <c r="MIV838" s="137"/>
      <c r="MIW838" s="137"/>
      <c r="MIX838" s="137"/>
      <c r="MIY838" s="137"/>
      <c r="MIZ838" s="137"/>
      <c r="MJA838" s="137"/>
      <c r="MJB838" s="137"/>
      <c r="MJC838" s="137"/>
      <c r="MJD838" s="137"/>
      <c r="MJE838" s="137"/>
      <c r="MJF838" s="137"/>
      <c r="MJG838" s="137"/>
      <c r="MJH838" s="137"/>
      <c r="MJI838" s="137"/>
      <c r="MJJ838" s="137"/>
      <c r="MJK838" s="137"/>
      <c r="MJL838" s="137"/>
      <c r="MJM838" s="137"/>
      <c r="MJN838" s="137"/>
      <c r="MJO838" s="137"/>
      <c r="MJP838" s="137"/>
      <c r="MJQ838" s="137"/>
      <c r="MJR838" s="137"/>
      <c r="MJS838" s="137"/>
      <c r="MJT838" s="137"/>
      <c r="MJU838" s="137"/>
      <c r="MJV838" s="137"/>
      <c r="MJW838" s="137"/>
      <c r="MJX838" s="137"/>
      <c r="MJY838" s="137"/>
      <c r="MJZ838" s="137"/>
      <c r="MKA838" s="137"/>
      <c r="MKB838" s="137"/>
      <c r="MKC838" s="137"/>
      <c r="MKD838" s="137"/>
      <c r="MKE838" s="137"/>
      <c r="MKF838" s="137"/>
      <c r="MKG838" s="137"/>
      <c r="MKH838" s="137"/>
      <c r="MKI838" s="137"/>
      <c r="MKJ838" s="137"/>
      <c r="MKK838" s="137"/>
      <c r="MKL838" s="137"/>
      <c r="MKM838" s="137"/>
      <c r="MKN838" s="137"/>
      <c r="MKO838" s="137"/>
      <c r="MKP838" s="137"/>
      <c r="MKQ838" s="137"/>
      <c r="MKR838" s="137"/>
      <c r="MKS838" s="137"/>
      <c r="MKT838" s="137"/>
      <c r="MKU838" s="137"/>
      <c r="MKV838" s="137"/>
      <c r="MKW838" s="137"/>
      <c r="MKX838" s="137"/>
      <c r="MKY838" s="137"/>
      <c r="MKZ838" s="137"/>
      <c r="MLA838" s="137"/>
      <c r="MLB838" s="137"/>
      <c r="MLC838" s="137"/>
      <c r="MLD838" s="137"/>
      <c r="MLE838" s="137"/>
      <c r="MLF838" s="137"/>
      <c r="MLG838" s="137"/>
      <c r="MLH838" s="137"/>
      <c r="MLI838" s="137"/>
      <c r="MLJ838" s="137"/>
      <c r="MLK838" s="137"/>
      <c r="MLL838" s="137"/>
      <c r="MLM838" s="137"/>
      <c r="MLN838" s="137"/>
      <c r="MLO838" s="137"/>
      <c r="MLP838" s="137"/>
      <c r="MLQ838" s="137"/>
      <c r="MLR838" s="137"/>
      <c r="MLS838" s="137"/>
      <c r="MLT838" s="137"/>
      <c r="MLU838" s="137"/>
      <c r="MLV838" s="137"/>
      <c r="MLW838" s="137"/>
      <c r="MLX838" s="137"/>
      <c r="MLY838" s="137"/>
      <c r="MLZ838" s="137"/>
      <c r="MMA838" s="137"/>
      <c r="MMB838" s="137"/>
      <c r="MMC838" s="137"/>
      <c r="MMD838" s="137"/>
      <c r="MME838" s="137"/>
      <c r="MMF838" s="137"/>
      <c r="MMG838" s="137"/>
      <c r="MMH838" s="137"/>
      <c r="MMI838" s="137"/>
      <c r="MMJ838" s="137"/>
      <c r="MMK838" s="137"/>
      <c r="MML838" s="137"/>
      <c r="MMM838" s="137"/>
      <c r="MMN838" s="137"/>
      <c r="MMO838" s="137"/>
      <c r="MMP838" s="137"/>
      <c r="MMQ838" s="137"/>
      <c r="MMR838" s="137"/>
      <c r="MMS838" s="137"/>
      <c r="MMT838" s="137"/>
      <c r="MMU838" s="137"/>
      <c r="MMV838" s="137"/>
      <c r="MMW838" s="137"/>
      <c r="MMX838" s="137"/>
      <c r="MMY838" s="137"/>
      <c r="MMZ838" s="137"/>
      <c r="MNA838" s="137"/>
      <c r="MNB838" s="137"/>
      <c r="MNC838" s="137"/>
      <c r="MND838" s="137"/>
      <c r="MNE838" s="137"/>
      <c r="MNF838" s="137"/>
      <c r="MNG838" s="137"/>
      <c r="MNH838" s="137"/>
      <c r="MNI838" s="137"/>
      <c r="MNJ838" s="137"/>
      <c r="MNK838" s="137"/>
      <c r="MNL838" s="137"/>
      <c r="MNM838" s="137"/>
      <c r="MNN838" s="137"/>
      <c r="MNO838" s="137"/>
      <c r="MNP838" s="137"/>
      <c r="MNQ838" s="137"/>
      <c r="MNR838" s="137"/>
      <c r="MNS838" s="137"/>
      <c r="MNT838" s="137"/>
      <c r="MNU838" s="137"/>
      <c r="MNV838" s="137"/>
      <c r="MNW838" s="137"/>
      <c r="MNX838" s="137"/>
      <c r="MNY838" s="137"/>
      <c r="MNZ838" s="137"/>
      <c r="MOA838" s="137"/>
      <c r="MOB838" s="137"/>
      <c r="MOC838" s="137"/>
      <c r="MOD838" s="137"/>
      <c r="MOE838" s="137"/>
      <c r="MOF838" s="137"/>
      <c r="MOG838" s="137"/>
      <c r="MOH838" s="137"/>
      <c r="MOI838" s="137"/>
      <c r="MOJ838" s="137"/>
      <c r="MOK838" s="137"/>
      <c r="MOL838" s="137"/>
      <c r="MOM838" s="137"/>
      <c r="MON838" s="137"/>
      <c r="MOO838" s="137"/>
      <c r="MOP838" s="137"/>
      <c r="MOQ838" s="137"/>
      <c r="MOR838" s="137"/>
      <c r="MOS838" s="137"/>
      <c r="MOT838" s="137"/>
      <c r="MOU838" s="137"/>
      <c r="MOV838" s="137"/>
      <c r="MOW838" s="137"/>
      <c r="MOX838" s="137"/>
      <c r="MOY838" s="137"/>
      <c r="MOZ838" s="137"/>
      <c r="MPA838" s="137"/>
      <c r="MPB838" s="137"/>
      <c r="MPC838" s="137"/>
      <c r="MPD838" s="137"/>
      <c r="MPE838" s="137"/>
      <c r="MPF838" s="137"/>
      <c r="MPG838" s="137"/>
      <c r="MPH838" s="137"/>
      <c r="MPI838" s="137"/>
      <c r="MPJ838" s="137"/>
      <c r="MPK838" s="137"/>
      <c r="MPL838" s="137"/>
      <c r="MPM838" s="137"/>
      <c r="MPN838" s="137"/>
      <c r="MPO838" s="137"/>
      <c r="MPP838" s="137"/>
      <c r="MPQ838" s="137"/>
      <c r="MPR838" s="137"/>
      <c r="MPS838" s="137"/>
      <c r="MPT838" s="137"/>
      <c r="MPU838" s="137"/>
      <c r="MPV838" s="137"/>
      <c r="MPW838" s="137"/>
      <c r="MPX838" s="137"/>
      <c r="MPY838" s="137"/>
      <c r="MPZ838" s="137"/>
      <c r="MQA838" s="137"/>
      <c r="MQB838" s="137"/>
      <c r="MQC838" s="137"/>
      <c r="MQD838" s="137"/>
      <c r="MQE838" s="137"/>
      <c r="MQF838" s="137"/>
      <c r="MQG838" s="137"/>
      <c r="MQH838" s="137"/>
      <c r="MQI838" s="137"/>
      <c r="MQJ838" s="137"/>
      <c r="MQK838" s="137"/>
      <c r="MQL838" s="137"/>
      <c r="MQM838" s="137"/>
      <c r="MQN838" s="137"/>
      <c r="MQO838" s="137"/>
      <c r="MQP838" s="137"/>
      <c r="MQQ838" s="137"/>
      <c r="MQR838" s="137"/>
      <c r="MQS838" s="137"/>
      <c r="MQT838" s="137"/>
      <c r="MQU838" s="137"/>
      <c r="MQV838" s="137"/>
      <c r="MQW838" s="137"/>
      <c r="MQX838" s="137"/>
      <c r="MQY838" s="137"/>
      <c r="MQZ838" s="137"/>
      <c r="MRA838" s="137"/>
      <c r="MRB838" s="137"/>
      <c r="MRC838" s="137"/>
      <c r="MRD838" s="137"/>
      <c r="MRE838" s="137"/>
      <c r="MRF838" s="137"/>
      <c r="MRG838" s="137"/>
      <c r="MRH838" s="137"/>
      <c r="MRI838" s="137"/>
      <c r="MRJ838" s="137"/>
      <c r="MRK838" s="137"/>
      <c r="MRL838" s="137"/>
      <c r="MRM838" s="137"/>
      <c r="MRN838" s="137"/>
      <c r="MRO838" s="137"/>
      <c r="MRP838" s="137"/>
      <c r="MRQ838" s="137"/>
      <c r="MRR838" s="137"/>
      <c r="MRS838" s="137"/>
      <c r="MRT838" s="137"/>
      <c r="MRU838" s="137"/>
      <c r="MRV838" s="137"/>
      <c r="MRW838" s="137"/>
      <c r="MRX838" s="137"/>
      <c r="MRY838" s="137"/>
      <c r="MRZ838" s="137"/>
      <c r="MSA838" s="137"/>
      <c r="MSB838" s="137"/>
      <c r="MSC838" s="137"/>
      <c r="MSD838" s="137"/>
      <c r="MSE838" s="137"/>
      <c r="MSF838" s="137"/>
      <c r="MSG838" s="137"/>
      <c r="MSH838" s="137"/>
      <c r="MSI838" s="137"/>
      <c r="MSJ838" s="137"/>
      <c r="MSK838" s="137"/>
      <c r="MSL838" s="137"/>
      <c r="MSM838" s="137"/>
      <c r="MSN838" s="137"/>
      <c r="MSO838" s="137"/>
      <c r="MSP838" s="137"/>
      <c r="MSQ838" s="137"/>
      <c r="MSR838" s="137"/>
      <c r="MSS838" s="137"/>
      <c r="MST838" s="137"/>
      <c r="MSU838" s="137"/>
      <c r="MSV838" s="137"/>
      <c r="MSW838" s="137"/>
      <c r="MSX838" s="137"/>
      <c r="MSY838" s="137"/>
      <c r="MSZ838" s="137"/>
      <c r="MTA838" s="137"/>
      <c r="MTB838" s="137"/>
      <c r="MTC838" s="137"/>
      <c r="MTD838" s="137"/>
      <c r="MTE838" s="137"/>
      <c r="MTF838" s="137"/>
      <c r="MTG838" s="137"/>
      <c r="MTH838" s="137"/>
      <c r="MTI838" s="137"/>
      <c r="MTJ838" s="137"/>
      <c r="MTK838" s="137"/>
      <c r="MTL838" s="137"/>
      <c r="MTM838" s="137"/>
      <c r="MTN838" s="137"/>
      <c r="MTO838" s="137"/>
      <c r="MTP838" s="137"/>
      <c r="MTQ838" s="137"/>
      <c r="MTR838" s="137"/>
      <c r="MTS838" s="137"/>
      <c r="MTT838" s="137"/>
      <c r="MTU838" s="137"/>
      <c r="MTV838" s="137"/>
      <c r="MTW838" s="137"/>
      <c r="MTX838" s="137"/>
      <c r="MTY838" s="137"/>
      <c r="MTZ838" s="137"/>
      <c r="MUA838" s="137"/>
      <c r="MUB838" s="137"/>
      <c r="MUC838" s="137"/>
      <c r="MUD838" s="137"/>
      <c r="MUE838" s="137"/>
      <c r="MUF838" s="137"/>
      <c r="MUG838" s="137"/>
      <c r="MUH838" s="137"/>
      <c r="MUI838" s="137"/>
      <c r="MUJ838" s="137"/>
      <c r="MUK838" s="137"/>
      <c r="MUL838" s="137"/>
      <c r="MUM838" s="137"/>
      <c r="MUN838" s="137"/>
      <c r="MUO838" s="137"/>
      <c r="MUP838" s="137"/>
      <c r="MUQ838" s="137"/>
      <c r="MUR838" s="137"/>
      <c r="MUS838" s="137"/>
      <c r="MUT838" s="137"/>
      <c r="MUU838" s="137"/>
      <c r="MUV838" s="137"/>
      <c r="MUW838" s="137"/>
      <c r="MUX838" s="137"/>
      <c r="MUY838" s="137"/>
      <c r="MUZ838" s="137"/>
      <c r="MVA838" s="137"/>
      <c r="MVB838" s="137"/>
      <c r="MVC838" s="137"/>
      <c r="MVD838" s="137"/>
      <c r="MVE838" s="137"/>
      <c r="MVF838" s="137"/>
      <c r="MVG838" s="137"/>
      <c r="MVH838" s="137"/>
      <c r="MVI838" s="137"/>
      <c r="MVJ838" s="137"/>
      <c r="MVK838" s="137"/>
      <c r="MVL838" s="137"/>
      <c r="MVM838" s="137"/>
      <c r="MVN838" s="137"/>
      <c r="MVO838" s="137"/>
      <c r="MVP838" s="137"/>
      <c r="MVQ838" s="137"/>
      <c r="MVR838" s="137"/>
      <c r="MVS838" s="137"/>
      <c r="MVT838" s="137"/>
      <c r="MVU838" s="137"/>
      <c r="MVV838" s="137"/>
      <c r="MVW838" s="137"/>
      <c r="MVX838" s="137"/>
      <c r="MVY838" s="137"/>
      <c r="MVZ838" s="137"/>
      <c r="MWA838" s="137"/>
      <c r="MWB838" s="137"/>
      <c r="MWC838" s="137"/>
      <c r="MWD838" s="137"/>
      <c r="MWE838" s="137"/>
      <c r="MWF838" s="137"/>
      <c r="MWG838" s="137"/>
      <c r="MWH838" s="137"/>
      <c r="MWI838" s="137"/>
      <c r="MWJ838" s="137"/>
      <c r="MWK838" s="137"/>
      <c r="MWL838" s="137"/>
      <c r="MWM838" s="137"/>
      <c r="MWN838" s="137"/>
      <c r="MWO838" s="137"/>
      <c r="MWP838" s="137"/>
      <c r="MWQ838" s="137"/>
      <c r="MWR838" s="137"/>
      <c r="MWS838" s="137"/>
      <c r="MWT838" s="137"/>
      <c r="MWU838" s="137"/>
      <c r="MWV838" s="137"/>
      <c r="MWW838" s="137"/>
      <c r="MWX838" s="137"/>
      <c r="MWY838" s="137"/>
      <c r="MWZ838" s="137"/>
      <c r="MXA838" s="137"/>
      <c r="MXB838" s="137"/>
      <c r="MXC838" s="137"/>
      <c r="MXD838" s="137"/>
      <c r="MXE838" s="137"/>
      <c r="MXF838" s="137"/>
      <c r="MXG838" s="137"/>
      <c r="MXH838" s="137"/>
      <c r="MXI838" s="137"/>
      <c r="MXJ838" s="137"/>
      <c r="MXK838" s="137"/>
      <c r="MXL838" s="137"/>
      <c r="MXM838" s="137"/>
      <c r="MXN838" s="137"/>
      <c r="MXO838" s="137"/>
      <c r="MXP838" s="137"/>
      <c r="MXQ838" s="137"/>
      <c r="MXR838" s="137"/>
      <c r="MXS838" s="137"/>
      <c r="MXT838" s="137"/>
      <c r="MXU838" s="137"/>
      <c r="MXV838" s="137"/>
      <c r="MXW838" s="137"/>
      <c r="MXX838" s="137"/>
      <c r="MXY838" s="137"/>
      <c r="MXZ838" s="137"/>
      <c r="MYA838" s="137"/>
      <c r="MYB838" s="137"/>
      <c r="MYC838" s="137"/>
      <c r="MYD838" s="137"/>
      <c r="MYE838" s="137"/>
      <c r="MYF838" s="137"/>
      <c r="MYG838" s="137"/>
      <c r="MYH838" s="137"/>
      <c r="MYI838" s="137"/>
      <c r="MYJ838" s="137"/>
      <c r="MYK838" s="137"/>
      <c r="MYL838" s="137"/>
      <c r="MYM838" s="137"/>
      <c r="MYN838" s="137"/>
      <c r="MYO838" s="137"/>
      <c r="MYP838" s="137"/>
      <c r="MYQ838" s="137"/>
      <c r="MYR838" s="137"/>
      <c r="MYS838" s="137"/>
      <c r="MYT838" s="137"/>
      <c r="MYU838" s="137"/>
      <c r="MYV838" s="137"/>
      <c r="MYW838" s="137"/>
      <c r="MYX838" s="137"/>
      <c r="MYY838" s="137"/>
      <c r="MYZ838" s="137"/>
      <c r="MZA838" s="137"/>
      <c r="MZB838" s="137"/>
      <c r="MZC838" s="137"/>
      <c r="MZD838" s="137"/>
      <c r="MZE838" s="137"/>
      <c r="MZF838" s="137"/>
      <c r="MZG838" s="137"/>
      <c r="MZH838" s="137"/>
      <c r="MZI838" s="137"/>
      <c r="MZJ838" s="137"/>
      <c r="MZK838" s="137"/>
      <c r="MZL838" s="137"/>
      <c r="MZM838" s="137"/>
      <c r="MZN838" s="137"/>
      <c r="MZO838" s="137"/>
      <c r="MZP838" s="137"/>
      <c r="MZQ838" s="137"/>
      <c r="MZR838" s="137"/>
      <c r="MZS838" s="137"/>
      <c r="MZT838" s="137"/>
      <c r="MZU838" s="137"/>
      <c r="MZV838" s="137"/>
      <c r="MZW838" s="137"/>
      <c r="MZX838" s="137"/>
      <c r="MZY838" s="137"/>
      <c r="MZZ838" s="137"/>
      <c r="NAA838" s="137"/>
      <c r="NAB838" s="137"/>
      <c r="NAC838" s="137"/>
      <c r="NAD838" s="137"/>
      <c r="NAE838" s="137"/>
      <c r="NAF838" s="137"/>
      <c r="NAG838" s="137"/>
      <c r="NAH838" s="137"/>
      <c r="NAI838" s="137"/>
      <c r="NAJ838" s="137"/>
      <c r="NAK838" s="137"/>
      <c r="NAL838" s="137"/>
      <c r="NAM838" s="137"/>
      <c r="NAN838" s="137"/>
      <c r="NAO838" s="137"/>
      <c r="NAP838" s="137"/>
      <c r="NAQ838" s="137"/>
      <c r="NAR838" s="137"/>
      <c r="NAS838" s="137"/>
      <c r="NAT838" s="137"/>
      <c r="NAU838" s="137"/>
      <c r="NAV838" s="137"/>
      <c r="NAW838" s="137"/>
      <c r="NAX838" s="137"/>
      <c r="NAY838" s="137"/>
      <c r="NAZ838" s="137"/>
      <c r="NBA838" s="137"/>
      <c r="NBB838" s="137"/>
      <c r="NBC838" s="137"/>
      <c r="NBD838" s="137"/>
      <c r="NBE838" s="137"/>
      <c r="NBF838" s="137"/>
      <c r="NBG838" s="137"/>
      <c r="NBH838" s="137"/>
      <c r="NBI838" s="137"/>
      <c r="NBJ838" s="137"/>
      <c r="NBK838" s="137"/>
      <c r="NBL838" s="137"/>
      <c r="NBM838" s="137"/>
      <c r="NBN838" s="137"/>
      <c r="NBO838" s="137"/>
      <c r="NBP838" s="137"/>
      <c r="NBQ838" s="137"/>
      <c r="NBR838" s="137"/>
      <c r="NBS838" s="137"/>
      <c r="NBT838" s="137"/>
      <c r="NBU838" s="137"/>
      <c r="NBV838" s="137"/>
      <c r="NBW838" s="137"/>
      <c r="NBX838" s="137"/>
      <c r="NBY838" s="137"/>
      <c r="NBZ838" s="137"/>
      <c r="NCA838" s="137"/>
      <c r="NCB838" s="137"/>
      <c r="NCC838" s="137"/>
      <c r="NCD838" s="137"/>
      <c r="NCE838" s="137"/>
      <c r="NCF838" s="137"/>
      <c r="NCG838" s="137"/>
      <c r="NCH838" s="137"/>
      <c r="NCI838" s="137"/>
      <c r="NCJ838" s="137"/>
      <c r="NCK838" s="137"/>
      <c r="NCL838" s="137"/>
      <c r="NCM838" s="137"/>
      <c r="NCN838" s="137"/>
      <c r="NCO838" s="137"/>
      <c r="NCP838" s="137"/>
      <c r="NCQ838" s="137"/>
      <c r="NCR838" s="137"/>
      <c r="NCS838" s="137"/>
      <c r="NCT838" s="137"/>
      <c r="NCU838" s="137"/>
      <c r="NCV838" s="137"/>
      <c r="NCW838" s="137"/>
      <c r="NCX838" s="137"/>
      <c r="NCY838" s="137"/>
      <c r="NCZ838" s="137"/>
      <c r="NDA838" s="137"/>
      <c r="NDB838" s="137"/>
      <c r="NDC838" s="137"/>
      <c r="NDD838" s="137"/>
      <c r="NDE838" s="137"/>
      <c r="NDF838" s="137"/>
      <c r="NDG838" s="137"/>
      <c r="NDH838" s="137"/>
      <c r="NDI838" s="137"/>
      <c r="NDJ838" s="137"/>
      <c r="NDK838" s="137"/>
      <c r="NDL838" s="137"/>
      <c r="NDM838" s="137"/>
      <c r="NDN838" s="137"/>
      <c r="NDO838" s="137"/>
      <c r="NDP838" s="137"/>
      <c r="NDQ838" s="137"/>
      <c r="NDR838" s="137"/>
      <c r="NDS838" s="137"/>
      <c r="NDT838" s="137"/>
      <c r="NDU838" s="137"/>
      <c r="NDV838" s="137"/>
      <c r="NDW838" s="137"/>
      <c r="NDX838" s="137"/>
      <c r="NDY838" s="137"/>
      <c r="NDZ838" s="137"/>
      <c r="NEA838" s="137"/>
      <c r="NEB838" s="137"/>
      <c r="NEC838" s="137"/>
      <c r="NED838" s="137"/>
      <c r="NEE838" s="137"/>
      <c r="NEF838" s="137"/>
      <c r="NEG838" s="137"/>
      <c r="NEH838" s="137"/>
      <c r="NEI838" s="137"/>
      <c r="NEJ838" s="137"/>
      <c r="NEK838" s="137"/>
      <c r="NEL838" s="137"/>
      <c r="NEM838" s="137"/>
      <c r="NEN838" s="137"/>
      <c r="NEO838" s="137"/>
      <c r="NEP838" s="137"/>
      <c r="NEQ838" s="137"/>
      <c r="NER838" s="137"/>
      <c r="NES838" s="137"/>
      <c r="NET838" s="137"/>
      <c r="NEU838" s="137"/>
      <c r="NEV838" s="137"/>
      <c r="NEW838" s="137"/>
      <c r="NEX838" s="137"/>
      <c r="NEY838" s="137"/>
      <c r="NEZ838" s="137"/>
      <c r="NFA838" s="137"/>
      <c r="NFB838" s="137"/>
      <c r="NFC838" s="137"/>
      <c r="NFD838" s="137"/>
      <c r="NFE838" s="137"/>
      <c r="NFF838" s="137"/>
      <c r="NFG838" s="137"/>
      <c r="NFH838" s="137"/>
      <c r="NFI838" s="137"/>
      <c r="NFJ838" s="137"/>
      <c r="NFK838" s="137"/>
      <c r="NFL838" s="137"/>
      <c r="NFM838" s="137"/>
      <c r="NFN838" s="137"/>
      <c r="NFO838" s="137"/>
      <c r="NFP838" s="137"/>
      <c r="NFQ838" s="137"/>
      <c r="NFR838" s="137"/>
      <c r="NFS838" s="137"/>
      <c r="NFT838" s="137"/>
      <c r="NFU838" s="137"/>
      <c r="NFV838" s="137"/>
      <c r="NFW838" s="137"/>
      <c r="NFX838" s="137"/>
      <c r="NFY838" s="137"/>
      <c r="NFZ838" s="137"/>
      <c r="NGA838" s="137"/>
      <c r="NGB838" s="137"/>
      <c r="NGC838" s="137"/>
      <c r="NGD838" s="137"/>
      <c r="NGE838" s="137"/>
      <c r="NGF838" s="137"/>
      <c r="NGG838" s="137"/>
      <c r="NGH838" s="137"/>
      <c r="NGI838" s="137"/>
      <c r="NGJ838" s="137"/>
      <c r="NGK838" s="137"/>
      <c r="NGL838" s="137"/>
      <c r="NGM838" s="137"/>
      <c r="NGN838" s="137"/>
      <c r="NGO838" s="137"/>
      <c r="NGP838" s="137"/>
      <c r="NGQ838" s="137"/>
      <c r="NGR838" s="137"/>
      <c r="NGS838" s="137"/>
      <c r="NGT838" s="137"/>
      <c r="NGU838" s="137"/>
      <c r="NGV838" s="137"/>
      <c r="NGW838" s="137"/>
      <c r="NGX838" s="137"/>
      <c r="NGY838" s="137"/>
      <c r="NGZ838" s="137"/>
      <c r="NHA838" s="137"/>
      <c r="NHB838" s="137"/>
      <c r="NHC838" s="137"/>
      <c r="NHD838" s="137"/>
      <c r="NHE838" s="137"/>
      <c r="NHF838" s="137"/>
      <c r="NHG838" s="137"/>
      <c r="NHH838" s="137"/>
      <c r="NHI838" s="137"/>
      <c r="NHJ838" s="137"/>
      <c r="NHK838" s="137"/>
      <c r="NHL838" s="137"/>
      <c r="NHM838" s="137"/>
      <c r="NHN838" s="137"/>
      <c r="NHO838" s="137"/>
      <c r="NHP838" s="137"/>
      <c r="NHQ838" s="137"/>
      <c r="NHR838" s="137"/>
      <c r="NHS838" s="137"/>
      <c r="NHT838" s="137"/>
      <c r="NHU838" s="137"/>
      <c r="NHV838" s="137"/>
      <c r="NHW838" s="137"/>
      <c r="NHX838" s="137"/>
      <c r="NHY838" s="137"/>
      <c r="NHZ838" s="137"/>
      <c r="NIA838" s="137"/>
      <c r="NIB838" s="137"/>
      <c r="NIC838" s="137"/>
      <c r="NID838" s="137"/>
      <c r="NIE838" s="137"/>
      <c r="NIF838" s="137"/>
      <c r="NIG838" s="137"/>
      <c r="NIH838" s="137"/>
      <c r="NII838" s="137"/>
      <c r="NIJ838" s="137"/>
      <c r="NIK838" s="137"/>
      <c r="NIL838" s="137"/>
      <c r="NIM838" s="137"/>
      <c r="NIN838" s="137"/>
      <c r="NIO838" s="137"/>
      <c r="NIP838" s="137"/>
      <c r="NIQ838" s="137"/>
      <c r="NIR838" s="137"/>
      <c r="NIS838" s="137"/>
      <c r="NIT838" s="137"/>
      <c r="NIU838" s="137"/>
      <c r="NIV838" s="137"/>
      <c r="NIW838" s="137"/>
      <c r="NIX838" s="137"/>
      <c r="NIY838" s="137"/>
      <c r="NIZ838" s="137"/>
      <c r="NJA838" s="137"/>
      <c r="NJB838" s="137"/>
      <c r="NJC838" s="137"/>
      <c r="NJD838" s="137"/>
      <c r="NJE838" s="137"/>
      <c r="NJF838" s="137"/>
      <c r="NJG838" s="137"/>
      <c r="NJH838" s="137"/>
      <c r="NJI838" s="137"/>
      <c r="NJJ838" s="137"/>
      <c r="NJK838" s="137"/>
      <c r="NJL838" s="137"/>
      <c r="NJM838" s="137"/>
      <c r="NJN838" s="137"/>
      <c r="NJO838" s="137"/>
      <c r="NJP838" s="137"/>
      <c r="NJQ838" s="137"/>
      <c r="NJR838" s="137"/>
      <c r="NJS838" s="137"/>
      <c r="NJT838" s="137"/>
      <c r="NJU838" s="137"/>
      <c r="NJV838" s="137"/>
      <c r="NJW838" s="137"/>
      <c r="NJX838" s="137"/>
      <c r="NJY838" s="137"/>
      <c r="NJZ838" s="137"/>
      <c r="NKA838" s="137"/>
      <c r="NKB838" s="137"/>
      <c r="NKC838" s="137"/>
      <c r="NKD838" s="137"/>
      <c r="NKE838" s="137"/>
      <c r="NKF838" s="137"/>
      <c r="NKG838" s="137"/>
      <c r="NKH838" s="137"/>
      <c r="NKI838" s="137"/>
      <c r="NKJ838" s="137"/>
      <c r="NKK838" s="137"/>
      <c r="NKL838" s="137"/>
      <c r="NKM838" s="137"/>
      <c r="NKN838" s="137"/>
      <c r="NKO838" s="137"/>
      <c r="NKP838" s="137"/>
      <c r="NKQ838" s="137"/>
      <c r="NKR838" s="137"/>
      <c r="NKS838" s="137"/>
      <c r="NKT838" s="137"/>
      <c r="NKU838" s="137"/>
      <c r="NKV838" s="137"/>
      <c r="NKW838" s="137"/>
      <c r="NKX838" s="137"/>
      <c r="NKY838" s="137"/>
      <c r="NKZ838" s="137"/>
      <c r="NLA838" s="137"/>
      <c r="NLB838" s="137"/>
      <c r="NLC838" s="137"/>
      <c r="NLD838" s="137"/>
      <c r="NLE838" s="137"/>
      <c r="NLF838" s="137"/>
      <c r="NLG838" s="137"/>
      <c r="NLH838" s="137"/>
      <c r="NLI838" s="137"/>
      <c r="NLJ838" s="137"/>
      <c r="NLK838" s="137"/>
      <c r="NLL838" s="137"/>
      <c r="NLM838" s="137"/>
      <c r="NLN838" s="137"/>
      <c r="NLO838" s="137"/>
      <c r="NLP838" s="137"/>
      <c r="NLQ838" s="137"/>
      <c r="NLR838" s="137"/>
      <c r="NLS838" s="137"/>
      <c r="NLT838" s="137"/>
      <c r="NLU838" s="137"/>
      <c r="NLV838" s="137"/>
      <c r="NLW838" s="137"/>
      <c r="NLX838" s="137"/>
      <c r="NLY838" s="137"/>
      <c r="NLZ838" s="137"/>
      <c r="NMA838" s="137"/>
      <c r="NMB838" s="137"/>
      <c r="NMC838" s="137"/>
      <c r="NMD838" s="137"/>
      <c r="NME838" s="137"/>
      <c r="NMF838" s="137"/>
      <c r="NMG838" s="137"/>
      <c r="NMH838" s="137"/>
      <c r="NMI838" s="137"/>
      <c r="NMJ838" s="137"/>
      <c r="NMK838" s="137"/>
      <c r="NML838" s="137"/>
      <c r="NMM838" s="137"/>
      <c r="NMN838" s="137"/>
      <c r="NMO838" s="137"/>
      <c r="NMP838" s="137"/>
      <c r="NMQ838" s="137"/>
      <c r="NMR838" s="137"/>
      <c r="NMS838" s="137"/>
      <c r="NMT838" s="137"/>
      <c r="NMU838" s="137"/>
      <c r="NMV838" s="137"/>
      <c r="NMW838" s="137"/>
      <c r="NMX838" s="137"/>
      <c r="NMY838" s="137"/>
      <c r="NMZ838" s="137"/>
      <c r="NNA838" s="137"/>
      <c r="NNB838" s="137"/>
      <c r="NNC838" s="137"/>
      <c r="NND838" s="137"/>
      <c r="NNE838" s="137"/>
      <c r="NNF838" s="137"/>
      <c r="NNG838" s="137"/>
      <c r="NNH838" s="137"/>
      <c r="NNI838" s="137"/>
      <c r="NNJ838" s="137"/>
      <c r="NNK838" s="137"/>
      <c r="NNL838" s="137"/>
      <c r="NNM838" s="137"/>
      <c r="NNN838" s="137"/>
      <c r="NNO838" s="137"/>
      <c r="NNP838" s="137"/>
      <c r="NNQ838" s="137"/>
      <c r="NNR838" s="137"/>
      <c r="NNS838" s="137"/>
      <c r="NNT838" s="137"/>
      <c r="NNU838" s="137"/>
      <c r="NNV838" s="137"/>
      <c r="NNW838" s="137"/>
      <c r="NNX838" s="137"/>
      <c r="NNY838" s="137"/>
      <c r="NNZ838" s="137"/>
      <c r="NOA838" s="137"/>
      <c r="NOB838" s="137"/>
      <c r="NOC838" s="137"/>
      <c r="NOD838" s="137"/>
      <c r="NOE838" s="137"/>
      <c r="NOF838" s="137"/>
      <c r="NOG838" s="137"/>
      <c r="NOH838" s="137"/>
      <c r="NOI838" s="137"/>
      <c r="NOJ838" s="137"/>
      <c r="NOK838" s="137"/>
      <c r="NOL838" s="137"/>
      <c r="NOM838" s="137"/>
      <c r="NON838" s="137"/>
      <c r="NOO838" s="137"/>
      <c r="NOP838" s="137"/>
      <c r="NOQ838" s="137"/>
      <c r="NOR838" s="137"/>
      <c r="NOS838" s="137"/>
      <c r="NOT838" s="137"/>
      <c r="NOU838" s="137"/>
      <c r="NOV838" s="137"/>
      <c r="NOW838" s="137"/>
      <c r="NOX838" s="137"/>
      <c r="NOY838" s="137"/>
      <c r="NOZ838" s="137"/>
      <c r="NPA838" s="137"/>
      <c r="NPB838" s="137"/>
      <c r="NPC838" s="137"/>
      <c r="NPD838" s="137"/>
      <c r="NPE838" s="137"/>
      <c r="NPF838" s="137"/>
      <c r="NPG838" s="137"/>
      <c r="NPH838" s="137"/>
      <c r="NPI838" s="137"/>
      <c r="NPJ838" s="137"/>
      <c r="NPK838" s="137"/>
      <c r="NPL838" s="137"/>
      <c r="NPM838" s="137"/>
      <c r="NPN838" s="137"/>
      <c r="NPO838" s="137"/>
      <c r="NPP838" s="137"/>
      <c r="NPQ838" s="137"/>
      <c r="NPR838" s="137"/>
      <c r="NPS838" s="137"/>
      <c r="NPT838" s="137"/>
      <c r="NPU838" s="137"/>
      <c r="NPV838" s="137"/>
      <c r="NPW838" s="137"/>
      <c r="NPX838" s="137"/>
      <c r="NPY838" s="137"/>
      <c r="NPZ838" s="137"/>
      <c r="NQA838" s="137"/>
      <c r="NQB838" s="137"/>
      <c r="NQC838" s="137"/>
      <c r="NQD838" s="137"/>
      <c r="NQE838" s="137"/>
      <c r="NQF838" s="137"/>
      <c r="NQG838" s="137"/>
      <c r="NQH838" s="137"/>
      <c r="NQI838" s="137"/>
      <c r="NQJ838" s="137"/>
      <c r="NQK838" s="137"/>
      <c r="NQL838" s="137"/>
      <c r="NQM838" s="137"/>
      <c r="NQN838" s="137"/>
      <c r="NQO838" s="137"/>
      <c r="NQP838" s="137"/>
      <c r="NQQ838" s="137"/>
      <c r="NQR838" s="137"/>
      <c r="NQS838" s="137"/>
      <c r="NQT838" s="137"/>
      <c r="NQU838" s="137"/>
      <c r="NQV838" s="137"/>
      <c r="NQW838" s="137"/>
      <c r="NQX838" s="137"/>
      <c r="NQY838" s="137"/>
      <c r="NQZ838" s="137"/>
      <c r="NRA838" s="137"/>
      <c r="NRB838" s="137"/>
      <c r="NRC838" s="137"/>
      <c r="NRD838" s="137"/>
      <c r="NRE838" s="137"/>
      <c r="NRF838" s="137"/>
      <c r="NRG838" s="137"/>
      <c r="NRH838" s="137"/>
      <c r="NRI838" s="137"/>
      <c r="NRJ838" s="137"/>
      <c r="NRK838" s="137"/>
      <c r="NRL838" s="137"/>
      <c r="NRM838" s="137"/>
      <c r="NRN838" s="137"/>
      <c r="NRO838" s="137"/>
      <c r="NRP838" s="137"/>
      <c r="NRQ838" s="137"/>
      <c r="NRR838" s="137"/>
      <c r="NRS838" s="137"/>
      <c r="NRT838" s="137"/>
      <c r="NRU838" s="137"/>
      <c r="NRV838" s="137"/>
      <c r="NRW838" s="137"/>
      <c r="NRX838" s="137"/>
      <c r="NRY838" s="137"/>
      <c r="NRZ838" s="137"/>
      <c r="NSA838" s="137"/>
      <c r="NSB838" s="137"/>
      <c r="NSC838" s="137"/>
      <c r="NSD838" s="137"/>
      <c r="NSE838" s="137"/>
      <c r="NSF838" s="137"/>
      <c r="NSG838" s="137"/>
      <c r="NSH838" s="137"/>
      <c r="NSI838" s="137"/>
      <c r="NSJ838" s="137"/>
      <c r="NSK838" s="137"/>
      <c r="NSL838" s="137"/>
      <c r="NSM838" s="137"/>
      <c r="NSN838" s="137"/>
      <c r="NSO838" s="137"/>
      <c r="NSP838" s="137"/>
      <c r="NSQ838" s="137"/>
      <c r="NSR838" s="137"/>
      <c r="NSS838" s="137"/>
      <c r="NST838" s="137"/>
      <c r="NSU838" s="137"/>
      <c r="NSV838" s="137"/>
      <c r="NSW838" s="137"/>
      <c r="NSX838" s="137"/>
      <c r="NSY838" s="137"/>
      <c r="NSZ838" s="137"/>
      <c r="NTA838" s="137"/>
      <c r="NTB838" s="137"/>
      <c r="NTC838" s="137"/>
      <c r="NTD838" s="137"/>
      <c r="NTE838" s="137"/>
      <c r="NTF838" s="137"/>
      <c r="NTG838" s="137"/>
      <c r="NTH838" s="137"/>
      <c r="NTI838" s="137"/>
      <c r="NTJ838" s="137"/>
      <c r="NTK838" s="137"/>
      <c r="NTL838" s="137"/>
      <c r="NTM838" s="137"/>
      <c r="NTN838" s="137"/>
      <c r="NTO838" s="137"/>
      <c r="NTP838" s="137"/>
      <c r="NTQ838" s="137"/>
      <c r="NTR838" s="137"/>
      <c r="NTS838" s="137"/>
      <c r="NTT838" s="137"/>
      <c r="NTU838" s="137"/>
      <c r="NTV838" s="137"/>
      <c r="NTW838" s="137"/>
      <c r="NTX838" s="137"/>
      <c r="NTY838" s="137"/>
      <c r="NTZ838" s="137"/>
      <c r="NUA838" s="137"/>
      <c r="NUB838" s="137"/>
      <c r="NUC838" s="137"/>
      <c r="NUD838" s="137"/>
      <c r="NUE838" s="137"/>
      <c r="NUF838" s="137"/>
      <c r="NUG838" s="137"/>
      <c r="NUH838" s="137"/>
      <c r="NUI838" s="137"/>
      <c r="NUJ838" s="137"/>
      <c r="NUK838" s="137"/>
      <c r="NUL838" s="137"/>
      <c r="NUM838" s="137"/>
      <c r="NUN838" s="137"/>
      <c r="NUO838" s="137"/>
      <c r="NUP838" s="137"/>
      <c r="NUQ838" s="137"/>
      <c r="NUR838" s="137"/>
      <c r="NUS838" s="137"/>
      <c r="NUT838" s="137"/>
      <c r="NUU838" s="137"/>
      <c r="NUV838" s="137"/>
      <c r="NUW838" s="137"/>
      <c r="NUX838" s="137"/>
      <c r="NUY838" s="137"/>
      <c r="NUZ838" s="137"/>
      <c r="NVA838" s="137"/>
      <c r="NVB838" s="137"/>
      <c r="NVC838" s="137"/>
      <c r="NVD838" s="137"/>
      <c r="NVE838" s="137"/>
      <c r="NVF838" s="137"/>
      <c r="NVG838" s="137"/>
      <c r="NVH838" s="137"/>
      <c r="NVI838" s="137"/>
      <c r="NVJ838" s="137"/>
      <c r="NVK838" s="137"/>
      <c r="NVL838" s="137"/>
      <c r="NVM838" s="137"/>
      <c r="NVN838" s="137"/>
      <c r="NVO838" s="137"/>
      <c r="NVP838" s="137"/>
      <c r="NVQ838" s="137"/>
      <c r="NVR838" s="137"/>
      <c r="NVS838" s="137"/>
      <c r="NVT838" s="137"/>
      <c r="NVU838" s="137"/>
      <c r="NVV838" s="137"/>
      <c r="NVW838" s="137"/>
      <c r="NVX838" s="137"/>
      <c r="NVY838" s="137"/>
      <c r="NVZ838" s="137"/>
      <c r="NWA838" s="137"/>
      <c r="NWB838" s="137"/>
      <c r="NWC838" s="137"/>
      <c r="NWD838" s="137"/>
      <c r="NWE838" s="137"/>
      <c r="NWF838" s="137"/>
      <c r="NWG838" s="137"/>
      <c r="NWH838" s="137"/>
      <c r="NWI838" s="137"/>
      <c r="NWJ838" s="137"/>
      <c r="NWK838" s="137"/>
      <c r="NWL838" s="137"/>
      <c r="NWM838" s="137"/>
      <c r="NWN838" s="137"/>
      <c r="NWO838" s="137"/>
      <c r="NWP838" s="137"/>
      <c r="NWQ838" s="137"/>
      <c r="NWR838" s="137"/>
      <c r="NWS838" s="137"/>
      <c r="NWT838" s="137"/>
      <c r="NWU838" s="137"/>
      <c r="NWV838" s="137"/>
      <c r="NWW838" s="137"/>
      <c r="NWX838" s="137"/>
      <c r="NWY838" s="137"/>
      <c r="NWZ838" s="137"/>
      <c r="NXA838" s="137"/>
      <c r="NXB838" s="137"/>
      <c r="NXC838" s="137"/>
      <c r="NXD838" s="137"/>
      <c r="NXE838" s="137"/>
      <c r="NXF838" s="137"/>
      <c r="NXG838" s="137"/>
      <c r="NXH838" s="137"/>
      <c r="NXI838" s="137"/>
      <c r="NXJ838" s="137"/>
      <c r="NXK838" s="137"/>
      <c r="NXL838" s="137"/>
      <c r="NXM838" s="137"/>
      <c r="NXN838" s="137"/>
      <c r="NXO838" s="137"/>
      <c r="NXP838" s="137"/>
      <c r="NXQ838" s="137"/>
      <c r="NXR838" s="137"/>
      <c r="NXS838" s="137"/>
      <c r="NXT838" s="137"/>
      <c r="NXU838" s="137"/>
      <c r="NXV838" s="137"/>
      <c r="NXW838" s="137"/>
      <c r="NXX838" s="137"/>
      <c r="NXY838" s="137"/>
      <c r="NXZ838" s="137"/>
      <c r="NYA838" s="137"/>
      <c r="NYB838" s="137"/>
      <c r="NYC838" s="137"/>
      <c r="NYD838" s="137"/>
      <c r="NYE838" s="137"/>
      <c r="NYF838" s="137"/>
      <c r="NYG838" s="137"/>
      <c r="NYH838" s="137"/>
      <c r="NYI838" s="137"/>
      <c r="NYJ838" s="137"/>
      <c r="NYK838" s="137"/>
      <c r="NYL838" s="137"/>
      <c r="NYM838" s="137"/>
      <c r="NYN838" s="137"/>
      <c r="NYO838" s="137"/>
      <c r="NYP838" s="137"/>
      <c r="NYQ838" s="137"/>
      <c r="NYR838" s="137"/>
      <c r="NYS838" s="137"/>
      <c r="NYT838" s="137"/>
      <c r="NYU838" s="137"/>
      <c r="NYV838" s="137"/>
      <c r="NYW838" s="137"/>
      <c r="NYX838" s="137"/>
      <c r="NYY838" s="137"/>
      <c r="NYZ838" s="137"/>
      <c r="NZA838" s="137"/>
      <c r="NZB838" s="137"/>
      <c r="NZC838" s="137"/>
      <c r="NZD838" s="137"/>
      <c r="NZE838" s="137"/>
      <c r="NZF838" s="137"/>
      <c r="NZG838" s="137"/>
      <c r="NZH838" s="137"/>
      <c r="NZI838" s="137"/>
      <c r="NZJ838" s="137"/>
      <c r="NZK838" s="137"/>
      <c r="NZL838" s="137"/>
      <c r="NZM838" s="137"/>
      <c r="NZN838" s="137"/>
      <c r="NZO838" s="137"/>
      <c r="NZP838" s="137"/>
      <c r="NZQ838" s="137"/>
      <c r="NZR838" s="137"/>
      <c r="NZS838" s="137"/>
      <c r="NZT838" s="137"/>
      <c r="NZU838" s="137"/>
      <c r="NZV838" s="137"/>
      <c r="NZW838" s="137"/>
      <c r="NZX838" s="137"/>
      <c r="NZY838" s="137"/>
      <c r="NZZ838" s="137"/>
      <c r="OAA838" s="137"/>
      <c r="OAB838" s="137"/>
      <c r="OAC838" s="137"/>
      <c r="OAD838" s="137"/>
      <c r="OAE838" s="137"/>
      <c r="OAF838" s="137"/>
      <c r="OAG838" s="137"/>
      <c r="OAH838" s="137"/>
      <c r="OAI838" s="137"/>
      <c r="OAJ838" s="137"/>
      <c r="OAK838" s="137"/>
      <c r="OAL838" s="137"/>
      <c r="OAM838" s="137"/>
      <c r="OAN838" s="137"/>
      <c r="OAO838" s="137"/>
      <c r="OAP838" s="137"/>
      <c r="OAQ838" s="137"/>
      <c r="OAR838" s="137"/>
      <c r="OAS838" s="137"/>
      <c r="OAT838" s="137"/>
      <c r="OAU838" s="137"/>
      <c r="OAV838" s="137"/>
      <c r="OAW838" s="137"/>
      <c r="OAX838" s="137"/>
      <c r="OAY838" s="137"/>
      <c r="OAZ838" s="137"/>
      <c r="OBA838" s="137"/>
      <c r="OBB838" s="137"/>
      <c r="OBC838" s="137"/>
      <c r="OBD838" s="137"/>
      <c r="OBE838" s="137"/>
      <c r="OBF838" s="137"/>
      <c r="OBG838" s="137"/>
      <c r="OBH838" s="137"/>
      <c r="OBI838" s="137"/>
      <c r="OBJ838" s="137"/>
      <c r="OBK838" s="137"/>
      <c r="OBL838" s="137"/>
      <c r="OBM838" s="137"/>
      <c r="OBN838" s="137"/>
      <c r="OBO838" s="137"/>
      <c r="OBP838" s="137"/>
      <c r="OBQ838" s="137"/>
      <c r="OBR838" s="137"/>
      <c r="OBS838" s="137"/>
      <c r="OBT838" s="137"/>
      <c r="OBU838" s="137"/>
      <c r="OBV838" s="137"/>
      <c r="OBW838" s="137"/>
      <c r="OBX838" s="137"/>
      <c r="OBY838" s="137"/>
      <c r="OBZ838" s="137"/>
      <c r="OCA838" s="137"/>
      <c r="OCB838" s="137"/>
      <c r="OCC838" s="137"/>
      <c r="OCD838" s="137"/>
      <c r="OCE838" s="137"/>
      <c r="OCF838" s="137"/>
      <c r="OCG838" s="137"/>
      <c r="OCH838" s="137"/>
      <c r="OCI838" s="137"/>
      <c r="OCJ838" s="137"/>
      <c r="OCK838" s="137"/>
      <c r="OCL838" s="137"/>
      <c r="OCM838" s="137"/>
      <c r="OCN838" s="137"/>
      <c r="OCO838" s="137"/>
      <c r="OCP838" s="137"/>
      <c r="OCQ838" s="137"/>
      <c r="OCR838" s="137"/>
      <c r="OCS838" s="137"/>
      <c r="OCT838" s="137"/>
      <c r="OCU838" s="137"/>
      <c r="OCV838" s="137"/>
      <c r="OCW838" s="137"/>
      <c r="OCX838" s="137"/>
      <c r="OCY838" s="137"/>
      <c r="OCZ838" s="137"/>
      <c r="ODA838" s="137"/>
      <c r="ODB838" s="137"/>
      <c r="ODC838" s="137"/>
      <c r="ODD838" s="137"/>
      <c r="ODE838" s="137"/>
      <c r="ODF838" s="137"/>
      <c r="ODG838" s="137"/>
      <c r="ODH838" s="137"/>
      <c r="ODI838" s="137"/>
      <c r="ODJ838" s="137"/>
      <c r="ODK838" s="137"/>
      <c r="ODL838" s="137"/>
      <c r="ODM838" s="137"/>
      <c r="ODN838" s="137"/>
      <c r="ODO838" s="137"/>
      <c r="ODP838" s="137"/>
      <c r="ODQ838" s="137"/>
      <c r="ODR838" s="137"/>
      <c r="ODS838" s="137"/>
      <c r="ODT838" s="137"/>
      <c r="ODU838" s="137"/>
      <c r="ODV838" s="137"/>
      <c r="ODW838" s="137"/>
      <c r="ODX838" s="137"/>
      <c r="ODY838" s="137"/>
      <c r="ODZ838" s="137"/>
      <c r="OEA838" s="137"/>
      <c r="OEB838" s="137"/>
      <c r="OEC838" s="137"/>
      <c r="OED838" s="137"/>
      <c r="OEE838" s="137"/>
      <c r="OEF838" s="137"/>
      <c r="OEG838" s="137"/>
      <c r="OEH838" s="137"/>
      <c r="OEI838" s="137"/>
      <c r="OEJ838" s="137"/>
      <c r="OEK838" s="137"/>
      <c r="OEL838" s="137"/>
      <c r="OEM838" s="137"/>
      <c r="OEN838" s="137"/>
      <c r="OEO838" s="137"/>
      <c r="OEP838" s="137"/>
      <c r="OEQ838" s="137"/>
      <c r="OER838" s="137"/>
      <c r="OES838" s="137"/>
      <c r="OET838" s="137"/>
      <c r="OEU838" s="137"/>
      <c r="OEV838" s="137"/>
      <c r="OEW838" s="137"/>
      <c r="OEX838" s="137"/>
      <c r="OEY838" s="137"/>
      <c r="OEZ838" s="137"/>
      <c r="OFA838" s="137"/>
      <c r="OFB838" s="137"/>
      <c r="OFC838" s="137"/>
      <c r="OFD838" s="137"/>
      <c r="OFE838" s="137"/>
      <c r="OFF838" s="137"/>
      <c r="OFG838" s="137"/>
      <c r="OFH838" s="137"/>
      <c r="OFI838" s="137"/>
      <c r="OFJ838" s="137"/>
      <c r="OFK838" s="137"/>
      <c r="OFL838" s="137"/>
      <c r="OFM838" s="137"/>
      <c r="OFN838" s="137"/>
      <c r="OFO838" s="137"/>
      <c r="OFP838" s="137"/>
      <c r="OFQ838" s="137"/>
      <c r="OFR838" s="137"/>
      <c r="OFS838" s="137"/>
      <c r="OFT838" s="137"/>
      <c r="OFU838" s="137"/>
      <c r="OFV838" s="137"/>
      <c r="OFW838" s="137"/>
      <c r="OFX838" s="137"/>
      <c r="OFY838" s="137"/>
      <c r="OFZ838" s="137"/>
      <c r="OGA838" s="137"/>
      <c r="OGB838" s="137"/>
      <c r="OGC838" s="137"/>
      <c r="OGD838" s="137"/>
      <c r="OGE838" s="137"/>
      <c r="OGF838" s="137"/>
      <c r="OGG838" s="137"/>
      <c r="OGH838" s="137"/>
      <c r="OGI838" s="137"/>
      <c r="OGJ838" s="137"/>
      <c r="OGK838" s="137"/>
      <c r="OGL838" s="137"/>
      <c r="OGM838" s="137"/>
      <c r="OGN838" s="137"/>
      <c r="OGO838" s="137"/>
      <c r="OGP838" s="137"/>
      <c r="OGQ838" s="137"/>
      <c r="OGR838" s="137"/>
      <c r="OGS838" s="137"/>
      <c r="OGT838" s="137"/>
      <c r="OGU838" s="137"/>
      <c r="OGV838" s="137"/>
      <c r="OGW838" s="137"/>
      <c r="OGX838" s="137"/>
      <c r="OGY838" s="137"/>
      <c r="OGZ838" s="137"/>
      <c r="OHA838" s="137"/>
      <c r="OHB838" s="137"/>
      <c r="OHC838" s="137"/>
      <c r="OHD838" s="137"/>
      <c r="OHE838" s="137"/>
      <c r="OHF838" s="137"/>
      <c r="OHG838" s="137"/>
      <c r="OHH838" s="137"/>
      <c r="OHI838" s="137"/>
      <c r="OHJ838" s="137"/>
      <c r="OHK838" s="137"/>
      <c r="OHL838" s="137"/>
      <c r="OHM838" s="137"/>
      <c r="OHN838" s="137"/>
      <c r="OHO838" s="137"/>
      <c r="OHP838" s="137"/>
      <c r="OHQ838" s="137"/>
      <c r="OHR838" s="137"/>
      <c r="OHS838" s="137"/>
      <c r="OHT838" s="137"/>
      <c r="OHU838" s="137"/>
      <c r="OHV838" s="137"/>
      <c r="OHW838" s="137"/>
      <c r="OHX838" s="137"/>
      <c r="OHY838" s="137"/>
      <c r="OHZ838" s="137"/>
      <c r="OIA838" s="137"/>
      <c r="OIB838" s="137"/>
      <c r="OIC838" s="137"/>
      <c r="OID838" s="137"/>
      <c r="OIE838" s="137"/>
      <c r="OIF838" s="137"/>
      <c r="OIG838" s="137"/>
      <c r="OIH838" s="137"/>
      <c r="OII838" s="137"/>
      <c r="OIJ838" s="137"/>
      <c r="OIK838" s="137"/>
      <c r="OIL838" s="137"/>
      <c r="OIM838" s="137"/>
      <c r="OIN838" s="137"/>
      <c r="OIO838" s="137"/>
      <c r="OIP838" s="137"/>
      <c r="OIQ838" s="137"/>
      <c r="OIR838" s="137"/>
      <c r="OIS838" s="137"/>
      <c r="OIT838" s="137"/>
      <c r="OIU838" s="137"/>
      <c r="OIV838" s="137"/>
      <c r="OIW838" s="137"/>
      <c r="OIX838" s="137"/>
      <c r="OIY838" s="137"/>
      <c r="OIZ838" s="137"/>
      <c r="OJA838" s="137"/>
      <c r="OJB838" s="137"/>
      <c r="OJC838" s="137"/>
      <c r="OJD838" s="137"/>
      <c r="OJE838" s="137"/>
      <c r="OJF838" s="137"/>
      <c r="OJG838" s="137"/>
      <c r="OJH838" s="137"/>
      <c r="OJI838" s="137"/>
      <c r="OJJ838" s="137"/>
      <c r="OJK838" s="137"/>
      <c r="OJL838" s="137"/>
      <c r="OJM838" s="137"/>
      <c r="OJN838" s="137"/>
      <c r="OJO838" s="137"/>
      <c r="OJP838" s="137"/>
      <c r="OJQ838" s="137"/>
      <c r="OJR838" s="137"/>
      <c r="OJS838" s="137"/>
      <c r="OJT838" s="137"/>
      <c r="OJU838" s="137"/>
      <c r="OJV838" s="137"/>
      <c r="OJW838" s="137"/>
      <c r="OJX838" s="137"/>
      <c r="OJY838" s="137"/>
      <c r="OJZ838" s="137"/>
      <c r="OKA838" s="137"/>
      <c r="OKB838" s="137"/>
      <c r="OKC838" s="137"/>
      <c r="OKD838" s="137"/>
      <c r="OKE838" s="137"/>
      <c r="OKF838" s="137"/>
      <c r="OKG838" s="137"/>
      <c r="OKH838" s="137"/>
      <c r="OKI838" s="137"/>
      <c r="OKJ838" s="137"/>
      <c r="OKK838" s="137"/>
      <c r="OKL838" s="137"/>
      <c r="OKM838" s="137"/>
      <c r="OKN838" s="137"/>
      <c r="OKO838" s="137"/>
      <c r="OKP838" s="137"/>
      <c r="OKQ838" s="137"/>
      <c r="OKR838" s="137"/>
      <c r="OKS838" s="137"/>
      <c r="OKT838" s="137"/>
      <c r="OKU838" s="137"/>
      <c r="OKV838" s="137"/>
      <c r="OKW838" s="137"/>
      <c r="OKX838" s="137"/>
      <c r="OKY838" s="137"/>
      <c r="OKZ838" s="137"/>
      <c r="OLA838" s="137"/>
      <c r="OLB838" s="137"/>
      <c r="OLC838" s="137"/>
      <c r="OLD838" s="137"/>
      <c r="OLE838" s="137"/>
      <c r="OLF838" s="137"/>
      <c r="OLG838" s="137"/>
      <c r="OLH838" s="137"/>
      <c r="OLI838" s="137"/>
      <c r="OLJ838" s="137"/>
      <c r="OLK838" s="137"/>
      <c r="OLL838" s="137"/>
      <c r="OLM838" s="137"/>
      <c r="OLN838" s="137"/>
      <c r="OLO838" s="137"/>
      <c r="OLP838" s="137"/>
      <c r="OLQ838" s="137"/>
      <c r="OLR838" s="137"/>
      <c r="OLS838" s="137"/>
      <c r="OLT838" s="137"/>
      <c r="OLU838" s="137"/>
      <c r="OLV838" s="137"/>
      <c r="OLW838" s="137"/>
      <c r="OLX838" s="137"/>
      <c r="OLY838" s="137"/>
      <c r="OLZ838" s="137"/>
      <c r="OMA838" s="137"/>
      <c r="OMB838" s="137"/>
      <c r="OMC838" s="137"/>
      <c r="OMD838" s="137"/>
      <c r="OME838" s="137"/>
      <c r="OMF838" s="137"/>
      <c r="OMG838" s="137"/>
      <c r="OMH838" s="137"/>
      <c r="OMI838" s="137"/>
      <c r="OMJ838" s="137"/>
      <c r="OMK838" s="137"/>
      <c r="OML838" s="137"/>
      <c r="OMM838" s="137"/>
      <c r="OMN838" s="137"/>
      <c r="OMO838" s="137"/>
      <c r="OMP838" s="137"/>
      <c r="OMQ838" s="137"/>
      <c r="OMR838" s="137"/>
      <c r="OMS838" s="137"/>
      <c r="OMT838" s="137"/>
      <c r="OMU838" s="137"/>
      <c r="OMV838" s="137"/>
      <c r="OMW838" s="137"/>
      <c r="OMX838" s="137"/>
      <c r="OMY838" s="137"/>
      <c r="OMZ838" s="137"/>
      <c r="ONA838" s="137"/>
      <c r="ONB838" s="137"/>
      <c r="ONC838" s="137"/>
      <c r="OND838" s="137"/>
      <c r="ONE838" s="137"/>
      <c r="ONF838" s="137"/>
      <c r="ONG838" s="137"/>
      <c r="ONH838" s="137"/>
      <c r="ONI838" s="137"/>
      <c r="ONJ838" s="137"/>
      <c r="ONK838" s="137"/>
      <c r="ONL838" s="137"/>
      <c r="ONM838" s="137"/>
      <c r="ONN838" s="137"/>
      <c r="ONO838" s="137"/>
      <c r="ONP838" s="137"/>
      <c r="ONQ838" s="137"/>
      <c r="ONR838" s="137"/>
      <c r="ONS838" s="137"/>
      <c r="ONT838" s="137"/>
      <c r="ONU838" s="137"/>
      <c r="ONV838" s="137"/>
      <c r="ONW838" s="137"/>
      <c r="ONX838" s="137"/>
      <c r="ONY838" s="137"/>
      <c r="ONZ838" s="137"/>
      <c r="OOA838" s="137"/>
      <c r="OOB838" s="137"/>
      <c r="OOC838" s="137"/>
      <c r="OOD838" s="137"/>
      <c r="OOE838" s="137"/>
      <c r="OOF838" s="137"/>
      <c r="OOG838" s="137"/>
      <c r="OOH838" s="137"/>
      <c r="OOI838" s="137"/>
      <c r="OOJ838" s="137"/>
      <c r="OOK838" s="137"/>
      <c r="OOL838" s="137"/>
      <c r="OOM838" s="137"/>
      <c r="OON838" s="137"/>
      <c r="OOO838" s="137"/>
      <c r="OOP838" s="137"/>
      <c r="OOQ838" s="137"/>
      <c r="OOR838" s="137"/>
      <c r="OOS838" s="137"/>
      <c r="OOT838" s="137"/>
      <c r="OOU838" s="137"/>
      <c r="OOV838" s="137"/>
      <c r="OOW838" s="137"/>
      <c r="OOX838" s="137"/>
      <c r="OOY838" s="137"/>
      <c r="OOZ838" s="137"/>
      <c r="OPA838" s="137"/>
      <c r="OPB838" s="137"/>
      <c r="OPC838" s="137"/>
      <c r="OPD838" s="137"/>
      <c r="OPE838" s="137"/>
      <c r="OPF838" s="137"/>
      <c r="OPG838" s="137"/>
      <c r="OPH838" s="137"/>
      <c r="OPI838" s="137"/>
      <c r="OPJ838" s="137"/>
      <c r="OPK838" s="137"/>
      <c r="OPL838" s="137"/>
      <c r="OPM838" s="137"/>
      <c r="OPN838" s="137"/>
      <c r="OPO838" s="137"/>
      <c r="OPP838" s="137"/>
      <c r="OPQ838" s="137"/>
      <c r="OPR838" s="137"/>
      <c r="OPS838" s="137"/>
      <c r="OPT838" s="137"/>
      <c r="OPU838" s="137"/>
      <c r="OPV838" s="137"/>
      <c r="OPW838" s="137"/>
      <c r="OPX838" s="137"/>
      <c r="OPY838" s="137"/>
      <c r="OPZ838" s="137"/>
      <c r="OQA838" s="137"/>
      <c r="OQB838" s="137"/>
      <c r="OQC838" s="137"/>
      <c r="OQD838" s="137"/>
      <c r="OQE838" s="137"/>
      <c r="OQF838" s="137"/>
      <c r="OQG838" s="137"/>
      <c r="OQH838" s="137"/>
      <c r="OQI838" s="137"/>
      <c r="OQJ838" s="137"/>
      <c r="OQK838" s="137"/>
      <c r="OQL838" s="137"/>
      <c r="OQM838" s="137"/>
      <c r="OQN838" s="137"/>
      <c r="OQO838" s="137"/>
      <c r="OQP838" s="137"/>
      <c r="OQQ838" s="137"/>
      <c r="OQR838" s="137"/>
      <c r="OQS838" s="137"/>
      <c r="OQT838" s="137"/>
      <c r="OQU838" s="137"/>
      <c r="OQV838" s="137"/>
      <c r="OQW838" s="137"/>
      <c r="OQX838" s="137"/>
      <c r="OQY838" s="137"/>
      <c r="OQZ838" s="137"/>
      <c r="ORA838" s="137"/>
      <c r="ORB838" s="137"/>
      <c r="ORC838" s="137"/>
      <c r="ORD838" s="137"/>
      <c r="ORE838" s="137"/>
      <c r="ORF838" s="137"/>
      <c r="ORG838" s="137"/>
      <c r="ORH838" s="137"/>
      <c r="ORI838" s="137"/>
      <c r="ORJ838" s="137"/>
      <c r="ORK838" s="137"/>
      <c r="ORL838" s="137"/>
      <c r="ORM838" s="137"/>
      <c r="ORN838" s="137"/>
      <c r="ORO838" s="137"/>
      <c r="ORP838" s="137"/>
      <c r="ORQ838" s="137"/>
      <c r="ORR838" s="137"/>
      <c r="ORS838" s="137"/>
      <c r="ORT838" s="137"/>
      <c r="ORU838" s="137"/>
      <c r="ORV838" s="137"/>
      <c r="ORW838" s="137"/>
      <c r="ORX838" s="137"/>
      <c r="ORY838" s="137"/>
      <c r="ORZ838" s="137"/>
      <c r="OSA838" s="137"/>
      <c r="OSB838" s="137"/>
      <c r="OSC838" s="137"/>
      <c r="OSD838" s="137"/>
      <c r="OSE838" s="137"/>
      <c r="OSF838" s="137"/>
      <c r="OSG838" s="137"/>
      <c r="OSH838" s="137"/>
      <c r="OSI838" s="137"/>
      <c r="OSJ838" s="137"/>
      <c r="OSK838" s="137"/>
      <c r="OSL838" s="137"/>
      <c r="OSM838" s="137"/>
      <c r="OSN838" s="137"/>
      <c r="OSO838" s="137"/>
      <c r="OSP838" s="137"/>
      <c r="OSQ838" s="137"/>
      <c r="OSR838" s="137"/>
      <c r="OSS838" s="137"/>
      <c r="OST838" s="137"/>
      <c r="OSU838" s="137"/>
      <c r="OSV838" s="137"/>
      <c r="OSW838" s="137"/>
      <c r="OSX838" s="137"/>
      <c r="OSY838" s="137"/>
      <c r="OSZ838" s="137"/>
      <c r="OTA838" s="137"/>
      <c r="OTB838" s="137"/>
      <c r="OTC838" s="137"/>
      <c r="OTD838" s="137"/>
      <c r="OTE838" s="137"/>
      <c r="OTF838" s="137"/>
      <c r="OTG838" s="137"/>
      <c r="OTH838" s="137"/>
      <c r="OTI838" s="137"/>
      <c r="OTJ838" s="137"/>
      <c r="OTK838" s="137"/>
      <c r="OTL838" s="137"/>
      <c r="OTM838" s="137"/>
      <c r="OTN838" s="137"/>
      <c r="OTO838" s="137"/>
      <c r="OTP838" s="137"/>
      <c r="OTQ838" s="137"/>
      <c r="OTR838" s="137"/>
      <c r="OTS838" s="137"/>
      <c r="OTT838" s="137"/>
      <c r="OTU838" s="137"/>
      <c r="OTV838" s="137"/>
      <c r="OTW838" s="137"/>
      <c r="OTX838" s="137"/>
      <c r="OTY838" s="137"/>
      <c r="OTZ838" s="137"/>
      <c r="OUA838" s="137"/>
      <c r="OUB838" s="137"/>
      <c r="OUC838" s="137"/>
      <c r="OUD838" s="137"/>
      <c r="OUE838" s="137"/>
      <c r="OUF838" s="137"/>
      <c r="OUG838" s="137"/>
      <c r="OUH838" s="137"/>
      <c r="OUI838" s="137"/>
      <c r="OUJ838" s="137"/>
      <c r="OUK838" s="137"/>
      <c r="OUL838" s="137"/>
      <c r="OUM838" s="137"/>
      <c r="OUN838" s="137"/>
      <c r="OUO838" s="137"/>
      <c r="OUP838" s="137"/>
      <c r="OUQ838" s="137"/>
      <c r="OUR838" s="137"/>
      <c r="OUS838" s="137"/>
      <c r="OUT838" s="137"/>
      <c r="OUU838" s="137"/>
      <c r="OUV838" s="137"/>
      <c r="OUW838" s="137"/>
      <c r="OUX838" s="137"/>
      <c r="OUY838" s="137"/>
      <c r="OUZ838" s="137"/>
      <c r="OVA838" s="137"/>
      <c r="OVB838" s="137"/>
      <c r="OVC838" s="137"/>
      <c r="OVD838" s="137"/>
      <c r="OVE838" s="137"/>
      <c r="OVF838" s="137"/>
      <c r="OVG838" s="137"/>
      <c r="OVH838" s="137"/>
      <c r="OVI838" s="137"/>
      <c r="OVJ838" s="137"/>
      <c r="OVK838" s="137"/>
      <c r="OVL838" s="137"/>
      <c r="OVM838" s="137"/>
      <c r="OVN838" s="137"/>
      <c r="OVO838" s="137"/>
      <c r="OVP838" s="137"/>
      <c r="OVQ838" s="137"/>
      <c r="OVR838" s="137"/>
      <c r="OVS838" s="137"/>
      <c r="OVT838" s="137"/>
      <c r="OVU838" s="137"/>
      <c r="OVV838" s="137"/>
      <c r="OVW838" s="137"/>
      <c r="OVX838" s="137"/>
      <c r="OVY838" s="137"/>
      <c r="OVZ838" s="137"/>
      <c r="OWA838" s="137"/>
      <c r="OWB838" s="137"/>
      <c r="OWC838" s="137"/>
      <c r="OWD838" s="137"/>
      <c r="OWE838" s="137"/>
      <c r="OWF838" s="137"/>
      <c r="OWG838" s="137"/>
      <c r="OWH838" s="137"/>
      <c r="OWI838" s="137"/>
      <c r="OWJ838" s="137"/>
      <c r="OWK838" s="137"/>
      <c r="OWL838" s="137"/>
      <c r="OWM838" s="137"/>
      <c r="OWN838" s="137"/>
      <c r="OWO838" s="137"/>
      <c r="OWP838" s="137"/>
      <c r="OWQ838" s="137"/>
      <c r="OWR838" s="137"/>
      <c r="OWS838" s="137"/>
      <c r="OWT838" s="137"/>
      <c r="OWU838" s="137"/>
      <c r="OWV838" s="137"/>
      <c r="OWW838" s="137"/>
      <c r="OWX838" s="137"/>
      <c r="OWY838" s="137"/>
      <c r="OWZ838" s="137"/>
      <c r="OXA838" s="137"/>
      <c r="OXB838" s="137"/>
      <c r="OXC838" s="137"/>
      <c r="OXD838" s="137"/>
      <c r="OXE838" s="137"/>
      <c r="OXF838" s="137"/>
      <c r="OXG838" s="137"/>
      <c r="OXH838" s="137"/>
      <c r="OXI838" s="137"/>
      <c r="OXJ838" s="137"/>
      <c r="OXK838" s="137"/>
      <c r="OXL838" s="137"/>
      <c r="OXM838" s="137"/>
      <c r="OXN838" s="137"/>
      <c r="OXO838" s="137"/>
      <c r="OXP838" s="137"/>
      <c r="OXQ838" s="137"/>
      <c r="OXR838" s="137"/>
      <c r="OXS838" s="137"/>
      <c r="OXT838" s="137"/>
      <c r="OXU838" s="137"/>
      <c r="OXV838" s="137"/>
      <c r="OXW838" s="137"/>
      <c r="OXX838" s="137"/>
      <c r="OXY838" s="137"/>
      <c r="OXZ838" s="137"/>
      <c r="OYA838" s="137"/>
      <c r="OYB838" s="137"/>
      <c r="OYC838" s="137"/>
      <c r="OYD838" s="137"/>
      <c r="OYE838" s="137"/>
      <c r="OYF838" s="137"/>
      <c r="OYG838" s="137"/>
      <c r="OYH838" s="137"/>
      <c r="OYI838" s="137"/>
      <c r="OYJ838" s="137"/>
      <c r="OYK838" s="137"/>
      <c r="OYL838" s="137"/>
      <c r="OYM838" s="137"/>
      <c r="OYN838" s="137"/>
      <c r="OYO838" s="137"/>
      <c r="OYP838" s="137"/>
      <c r="OYQ838" s="137"/>
      <c r="OYR838" s="137"/>
      <c r="OYS838" s="137"/>
      <c r="OYT838" s="137"/>
      <c r="OYU838" s="137"/>
      <c r="OYV838" s="137"/>
      <c r="OYW838" s="137"/>
      <c r="OYX838" s="137"/>
      <c r="OYY838" s="137"/>
      <c r="OYZ838" s="137"/>
      <c r="OZA838" s="137"/>
      <c r="OZB838" s="137"/>
      <c r="OZC838" s="137"/>
      <c r="OZD838" s="137"/>
      <c r="OZE838" s="137"/>
      <c r="OZF838" s="137"/>
      <c r="OZG838" s="137"/>
      <c r="OZH838" s="137"/>
      <c r="OZI838" s="137"/>
      <c r="OZJ838" s="137"/>
      <c r="OZK838" s="137"/>
      <c r="OZL838" s="137"/>
      <c r="OZM838" s="137"/>
      <c r="OZN838" s="137"/>
      <c r="OZO838" s="137"/>
      <c r="OZP838" s="137"/>
      <c r="OZQ838" s="137"/>
      <c r="OZR838" s="137"/>
      <c r="OZS838" s="137"/>
      <c r="OZT838" s="137"/>
      <c r="OZU838" s="137"/>
      <c r="OZV838" s="137"/>
      <c r="OZW838" s="137"/>
      <c r="OZX838" s="137"/>
      <c r="OZY838" s="137"/>
      <c r="OZZ838" s="137"/>
      <c r="PAA838" s="137"/>
      <c r="PAB838" s="137"/>
      <c r="PAC838" s="137"/>
      <c r="PAD838" s="137"/>
      <c r="PAE838" s="137"/>
      <c r="PAF838" s="137"/>
      <c r="PAG838" s="137"/>
      <c r="PAH838" s="137"/>
      <c r="PAI838" s="137"/>
      <c r="PAJ838" s="137"/>
      <c r="PAK838" s="137"/>
      <c r="PAL838" s="137"/>
      <c r="PAM838" s="137"/>
      <c r="PAN838" s="137"/>
      <c r="PAO838" s="137"/>
      <c r="PAP838" s="137"/>
      <c r="PAQ838" s="137"/>
      <c r="PAR838" s="137"/>
      <c r="PAS838" s="137"/>
      <c r="PAT838" s="137"/>
      <c r="PAU838" s="137"/>
      <c r="PAV838" s="137"/>
      <c r="PAW838" s="137"/>
      <c r="PAX838" s="137"/>
      <c r="PAY838" s="137"/>
      <c r="PAZ838" s="137"/>
      <c r="PBA838" s="137"/>
      <c r="PBB838" s="137"/>
      <c r="PBC838" s="137"/>
      <c r="PBD838" s="137"/>
      <c r="PBE838" s="137"/>
      <c r="PBF838" s="137"/>
      <c r="PBG838" s="137"/>
      <c r="PBH838" s="137"/>
      <c r="PBI838" s="137"/>
      <c r="PBJ838" s="137"/>
      <c r="PBK838" s="137"/>
      <c r="PBL838" s="137"/>
      <c r="PBM838" s="137"/>
      <c r="PBN838" s="137"/>
      <c r="PBO838" s="137"/>
      <c r="PBP838" s="137"/>
      <c r="PBQ838" s="137"/>
      <c r="PBR838" s="137"/>
      <c r="PBS838" s="137"/>
      <c r="PBT838" s="137"/>
      <c r="PBU838" s="137"/>
      <c r="PBV838" s="137"/>
      <c r="PBW838" s="137"/>
      <c r="PBX838" s="137"/>
      <c r="PBY838" s="137"/>
      <c r="PBZ838" s="137"/>
      <c r="PCA838" s="137"/>
      <c r="PCB838" s="137"/>
      <c r="PCC838" s="137"/>
      <c r="PCD838" s="137"/>
      <c r="PCE838" s="137"/>
      <c r="PCF838" s="137"/>
      <c r="PCG838" s="137"/>
      <c r="PCH838" s="137"/>
      <c r="PCI838" s="137"/>
      <c r="PCJ838" s="137"/>
      <c r="PCK838" s="137"/>
      <c r="PCL838" s="137"/>
      <c r="PCM838" s="137"/>
      <c r="PCN838" s="137"/>
      <c r="PCO838" s="137"/>
      <c r="PCP838" s="137"/>
      <c r="PCQ838" s="137"/>
      <c r="PCR838" s="137"/>
      <c r="PCS838" s="137"/>
      <c r="PCT838" s="137"/>
      <c r="PCU838" s="137"/>
      <c r="PCV838" s="137"/>
      <c r="PCW838" s="137"/>
      <c r="PCX838" s="137"/>
      <c r="PCY838" s="137"/>
      <c r="PCZ838" s="137"/>
      <c r="PDA838" s="137"/>
      <c r="PDB838" s="137"/>
      <c r="PDC838" s="137"/>
      <c r="PDD838" s="137"/>
      <c r="PDE838" s="137"/>
      <c r="PDF838" s="137"/>
      <c r="PDG838" s="137"/>
      <c r="PDH838" s="137"/>
      <c r="PDI838" s="137"/>
      <c r="PDJ838" s="137"/>
      <c r="PDK838" s="137"/>
      <c r="PDL838" s="137"/>
      <c r="PDM838" s="137"/>
      <c r="PDN838" s="137"/>
      <c r="PDO838" s="137"/>
      <c r="PDP838" s="137"/>
      <c r="PDQ838" s="137"/>
      <c r="PDR838" s="137"/>
      <c r="PDS838" s="137"/>
      <c r="PDT838" s="137"/>
      <c r="PDU838" s="137"/>
      <c r="PDV838" s="137"/>
      <c r="PDW838" s="137"/>
      <c r="PDX838" s="137"/>
      <c r="PDY838" s="137"/>
      <c r="PDZ838" s="137"/>
      <c r="PEA838" s="137"/>
      <c r="PEB838" s="137"/>
      <c r="PEC838" s="137"/>
      <c r="PED838" s="137"/>
      <c r="PEE838" s="137"/>
      <c r="PEF838" s="137"/>
      <c r="PEG838" s="137"/>
      <c r="PEH838" s="137"/>
      <c r="PEI838" s="137"/>
      <c r="PEJ838" s="137"/>
      <c r="PEK838" s="137"/>
      <c r="PEL838" s="137"/>
      <c r="PEM838" s="137"/>
      <c r="PEN838" s="137"/>
      <c r="PEO838" s="137"/>
      <c r="PEP838" s="137"/>
      <c r="PEQ838" s="137"/>
      <c r="PER838" s="137"/>
      <c r="PES838" s="137"/>
      <c r="PET838" s="137"/>
      <c r="PEU838" s="137"/>
      <c r="PEV838" s="137"/>
      <c r="PEW838" s="137"/>
      <c r="PEX838" s="137"/>
      <c r="PEY838" s="137"/>
      <c r="PEZ838" s="137"/>
      <c r="PFA838" s="137"/>
      <c r="PFB838" s="137"/>
      <c r="PFC838" s="137"/>
      <c r="PFD838" s="137"/>
      <c r="PFE838" s="137"/>
      <c r="PFF838" s="137"/>
      <c r="PFG838" s="137"/>
      <c r="PFH838" s="137"/>
      <c r="PFI838" s="137"/>
      <c r="PFJ838" s="137"/>
      <c r="PFK838" s="137"/>
      <c r="PFL838" s="137"/>
      <c r="PFM838" s="137"/>
      <c r="PFN838" s="137"/>
      <c r="PFO838" s="137"/>
      <c r="PFP838" s="137"/>
      <c r="PFQ838" s="137"/>
      <c r="PFR838" s="137"/>
      <c r="PFS838" s="137"/>
      <c r="PFT838" s="137"/>
      <c r="PFU838" s="137"/>
      <c r="PFV838" s="137"/>
      <c r="PFW838" s="137"/>
      <c r="PFX838" s="137"/>
      <c r="PFY838" s="137"/>
      <c r="PFZ838" s="137"/>
      <c r="PGA838" s="137"/>
      <c r="PGB838" s="137"/>
      <c r="PGC838" s="137"/>
      <c r="PGD838" s="137"/>
      <c r="PGE838" s="137"/>
      <c r="PGF838" s="137"/>
      <c r="PGG838" s="137"/>
      <c r="PGH838" s="137"/>
      <c r="PGI838" s="137"/>
      <c r="PGJ838" s="137"/>
      <c r="PGK838" s="137"/>
      <c r="PGL838" s="137"/>
      <c r="PGM838" s="137"/>
      <c r="PGN838" s="137"/>
      <c r="PGO838" s="137"/>
      <c r="PGP838" s="137"/>
      <c r="PGQ838" s="137"/>
      <c r="PGR838" s="137"/>
      <c r="PGS838" s="137"/>
      <c r="PGT838" s="137"/>
      <c r="PGU838" s="137"/>
      <c r="PGV838" s="137"/>
      <c r="PGW838" s="137"/>
      <c r="PGX838" s="137"/>
      <c r="PGY838" s="137"/>
      <c r="PGZ838" s="137"/>
      <c r="PHA838" s="137"/>
      <c r="PHB838" s="137"/>
      <c r="PHC838" s="137"/>
      <c r="PHD838" s="137"/>
      <c r="PHE838" s="137"/>
      <c r="PHF838" s="137"/>
      <c r="PHG838" s="137"/>
      <c r="PHH838" s="137"/>
      <c r="PHI838" s="137"/>
      <c r="PHJ838" s="137"/>
      <c r="PHK838" s="137"/>
      <c r="PHL838" s="137"/>
      <c r="PHM838" s="137"/>
      <c r="PHN838" s="137"/>
      <c r="PHO838" s="137"/>
      <c r="PHP838" s="137"/>
      <c r="PHQ838" s="137"/>
      <c r="PHR838" s="137"/>
      <c r="PHS838" s="137"/>
      <c r="PHT838" s="137"/>
      <c r="PHU838" s="137"/>
      <c r="PHV838" s="137"/>
      <c r="PHW838" s="137"/>
      <c r="PHX838" s="137"/>
      <c r="PHY838" s="137"/>
      <c r="PHZ838" s="137"/>
      <c r="PIA838" s="137"/>
      <c r="PIB838" s="137"/>
      <c r="PIC838" s="137"/>
      <c r="PID838" s="137"/>
      <c r="PIE838" s="137"/>
      <c r="PIF838" s="137"/>
      <c r="PIG838" s="137"/>
      <c r="PIH838" s="137"/>
      <c r="PII838" s="137"/>
      <c r="PIJ838" s="137"/>
      <c r="PIK838" s="137"/>
      <c r="PIL838" s="137"/>
      <c r="PIM838" s="137"/>
      <c r="PIN838" s="137"/>
      <c r="PIO838" s="137"/>
      <c r="PIP838" s="137"/>
      <c r="PIQ838" s="137"/>
      <c r="PIR838" s="137"/>
      <c r="PIS838" s="137"/>
      <c r="PIT838" s="137"/>
      <c r="PIU838" s="137"/>
      <c r="PIV838" s="137"/>
      <c r="PIW838" s="137"/>
      <c r="PIX838" s="137"/>
      <c r="PIY838" s="137"/>
      <c r="PIZ838" s="137"/>
      <c r="PJA838" s="137"/>
      <c r="PJB838" s="137"/>
      <c r="PJC838" s="137"/>
      <c r="PJD838" s="137"/>
      <c r="PJE838" s="137"/>
      <c r="PJF838" s="137"/>
      <c r="PJG838" s="137"/>
      <c r="PJH838" s="137"/>
      <c r="PJI838" s="137"/>
      <c r="PJJ838" s="137"/>
      <c r="PJK838" s="137"/>
      <c r="PJL838" s="137"/>
      <c r="PJM838" s="137"/>
      <c r="PJN838" s="137"/>
      <c r="PJO838" s="137"/>
      <c r="PJP838" s="137"/>
      <c r="PJQ838" s="137"/>
      <c r="PJR838" s="137"/>
      <c r="PJS838" s="137"/>
      <c r="PJT838" s="137"/>
      <c r="PJU838" s="137"/>
      <c r="PJV838" s="137"/>
      <c r="PJW838" s="137"/>
      <c r="PJX838" s="137"/>
      <c r="PJY838" s="137"/>
      <c r="PJZ838" s="137"/>
      <c r="PKA838" s="137"/>
      <c r="PKB838" s="137"/>
      <c r="PKC838" s="137"/>
      <c r="PKD838" s="137"/>
      <c r="PKE838" s="137"/>
      <c r="PKF838" s="137"/>
      <c r="PKG838" s="137"/>
      <c r="PKH838" s="137"/>
      <c r="PKI838" s="137"/>
      <c r="PKJ838" s="137"/>
      <c r="PKK838" s="137"/>
      <c r="PKL838" s="137"/>
      <c r="PKM838" s="137"/>
      <c r="PKN838" s="137"/>
      <c r="PKO838" s="137"/>
      <c r="PKP838" s="137"/>
      <c r="PKQ838" s="137"/>
      <c r="PKR838" s="137"/>
      <c r="PKS838" s="137"/>
      <c r="PKT838" s="137"/>
      <c r="PKU838" s="137"/>
      <c r="PKV838" s="137"/>
      <c r="PKW838" s="137"/>
      <c r="PKX838" s="137"/>
      <c r="PKY838" s="137"/>
      <c r="PKZ838" s="137"/>
      <c r="PLA838" s="137"/>
      <c r="PLB838" s="137"/>
      <c r="PLC838" s="137"/>
      <c r="PLD838" s="137"/>
      <c r="PLE838" s="137"/>
      <c r="PLF838" s="137"/>
      <c r="PLG838" s="137"/>
      <c r="PLH838" s="137"/>
      <c r="PLI838" s="137"/>
      <c r="PLJ838" s="137"/>
      <c r="PLK838" s="137"/>
      <c r="PLL838" s="137"/>
      <c r="PLM838" s="137"/>
      <c r="PLN838" s="137"/>
      <c r="PLO838" s="137"/>
      <c r="PLP838" s="137"/>
      <c r="PLQ838" s="137"/>
      <c r="PLR838" s="137"/>
      <c r="PLS838" s="137"/>
      <c r="PLT838" s="137"/>
      <c r="PLU838" s="137"/>
      <c r="PLV838" s="137"/>
      <c r="PLW838" s="137"/>
      <c r="PLX838" s="137"/>
      <c r="PLY838" s="137"/>
      <c r="PLZ838" s="137"/>
      <c r="PMA838" s="137"/>
      <c r="PMB838" s="137"/>
      <c r="PMC838" s="137"/>
      <c r="PMD838" s="137"/>
      <c r="PME838" s="137"/>
      <c r="PMF838" s="137"/>
      <c r="PMG838" s="137"/>
      <c r="PMH838" s="137"/>
      <c r="PMI838" s="137"/>
      <c r="PMJ838" s="137"/>
      <c r="PMK838" s="137"/>
      <c r="PML838" s="137"/>
      <c r="PMM838" s="137"/>
      <c r="PMN838" s="137"/>
      <c r="PMO838" s="137"/>
      <c r="PMP838" s="137"/>
      <c r="PMQ838" s="137"/>
      <c r="PMR838" s="137"/>
      <c r="PMS838" s="137"/>
      <c r="PMT838" s="137"/>
      <c r="PMU838" s="137"/>
      <c r="PMV838" s="137"/>
      <c r="PMW838" s="137"/>
      <c r="PMX838" s="137"/>
      <c r="PMY838" s="137"/>
      <c r="PMZ838" s="137"/>
      <c r="PNA838" s="137"/>
      <c r="PNB838" s="137"/>
      <c r="PNC838" s="137"/>
      <c r="PND838" s="137"/>
      <c r="PNE838" s="137"/>
      <c r="PNF838" s="137"/>
      <c r="PNG838" s="137"/>
      <c r="PNH838" s="137"/>
      <c r="PNI838" s="137"/>
      <c r="PNJ838" s="137"/>
      <c r="PNK838" s="137"/>
      <c r="PNL838" s="137"/>
      <c r="PNM838" s="137"/>
      <c r="PNN838" s="137"/>
      <c r="PNO838" s="137"/>
      <c r="PNP838" s="137"/>
      <c r="PNQ838" s="137"/>
      <c r="PNR838" s="137"/>
      <c r="PNS838" s="137"/>
      <c r="PNT838" s="137"/>
      <c r="PNU838" s="137"/>
      <c r="PNV838" s="137"/>
      <c r="PNW838" s="137"/>
      <c r="PNX838" s="137"/>
      <c r="PNY838" s="137"/>
      <c r="PNZ838" s="137"/>
      <c r="POA838" s="137"/>
      <c r="POB838" s="137"/>
      <c r="POC838" s="137"/>
      <c r="POD838" s="137"/>
      <c r="POE838" s="137"/>
      <c r="POF838" s="137"/>
      <c r="POG838" s="137"/>
      <c r="POH838" s="137"/>
      <c r="POI838" s="137"/>
      <c r="POJ838" s="137"/>
      <c r="POK838" s="137"/>
      <c r="POL838" s="137"/>
      <c r="POM838" s="137"/>
      <c r="PON838" s="137"/>
      <c r="POO838" s="137"/>
      <c r="POP838" s="137"/>
      <c r="POQ838" s="137"/>
      <c r="POR838" s="137"/>
      <c r="POS838" s="137"/>
      <c r="POT838" s="137"/>
      <c r="POU838" s="137"/>
      <c r="POV838" s="137"/>
      <c r="POW838" s="137"/>
      <c r="POX838" s="137"/>
      <c r="POY838" s="137"/>
      <c r="POZ838" s="137"/>
      <c r="PPA838" s="137"/>
      <c r="PPB838" s="137"/>
      <c r="PPC838" s="137"/>
      <c r="PPD838" s="137"/>
      <c r="PPE838" s="137"/>
      <c r="PPF838" s="137"/>
      <c r="PPG838" s="137"/>
      <c r="PPH838" s="137"/>
      <c r="PPI838" s="137"/>
      <c r="PPJ838" s="137"/>
      <c r="PPK838" s="137"/>
      <c r="PPL838" s="137"/>
      <c r="PPM838" s="137"/>
      <c r="PPN838" s="137"/>
      <c r="PPO838" s="137"/>
      <c r="PPP838" s="137"/>
      <c r="PPQ838" s="137"/>
      <c r="PPR838" s="137"/>
      <c r="PPS838" s="137"/>
      <c r="PPT838" s="137"/>
      <c r="PPU838" s="137"/>
      <c r="PPV838" s="137"/>
      <c r="PPW838" s="137"/>
      <c r="PPX838" s="137"/>
      <c r="PPY838" s="137"/>
      <c r="PPZ838" s="137"/>
      <c r="PQA838" s="137"/>
      <c r="PQB838" s="137"/>
      <c r="PQC838" s="137"/>
      <c r="PQD838" s="137"/>
      <c r="PQE838" s="137"/>
      <c r="PQF838" s="137"/>
      <c r="PQG838" s="137"/>
      <c r="PQH838" s="137"/>
      <c r="PQI838" s="137"/>
      <c r="PQJ838" s="137"/>
      <c r="PQK838" s="137"/>
      <c r="PQL838" s="137"/>
      <c r="PQM838" s="137"/>
      <c r="PQN838" s="137"/>
      <c r="PQO838" s="137"/>
      <c r="PQP838" s="137"/>
      <c r="PQQ838" s="137"/>
      <c r="PQR838" s="137"/>
      <c r="PQS838" s="137"/>
      <c r="PQT838" s="137"/>
      <c r="PQU838" s="137"/>
      <c r="PQV838" s="137"/>
      <c r="PQW838" s="137"/>
      <c r="PQX838" s="137"/>
      <c r="PQY838" s="137"/>
      <c r="PQZ838" s="137"/>
      <c r="PRA838" s="137"/>
      <c r="PRB838" s="137"/>
      <c r="PRC838" s="137"/>
      <c r="PRD838" s="137"/>
      <c r="PRE838" s="137"/>
      <c r="PRF838" s="137"/>
      <c r="PRG838" s="137"/>
      <c r="PRH838" s="137"/>
      <c r="PRI838" s="137"/>
      <c r="PRJ838" s="137"/>
      <c r="PRK838" s="137"/>
      <c r="PRL838" s="137"/>
      <c r="PRM838" s="137"/>
      <c r="PRN838" s="137"/>
      <c r="PRO838" s="137"/>
      <c r="PRP838" s="137"/>
      <c r="PRQ838" s="137"/>
      <c r="PRR838" s="137"/>
      <c r="PRS838" s="137"/>
      <c r="PRT838" s="137"/>
      <c r="PRU838" s="137"/>
      <c r="PRV838" s="137"/>
      <c r="PRW838" s="137"/>
      <c r="PRX838" s="137"/>
      <c r="PRY838" s="137"/>
      <c r="PRZ838" s="137"/>
      <c r="PSA838" s="137"/>
      <c r="PSB838" s="137"/>
      <c r="PSC838" s="137"/>
      <c r="PSD838" s="137"/>
      <c r="PSE838" s="137"/>
      <c r="PSF838" s="137"/>
      <c r="PSG838" s="137"/>
      <c r="PSH838" s="137"/>
      <c r="PSI838" s="137"/>
      <c r="PSJ838" s="137"/>
      <c r="PSK838" s="137"/>
      <c r="PSL838" s="137"/>
      <c r="PSM838" s="137"/>
      <c r="PSN838" s="137"/>
      <c r="PSO838" s="137"/>
      <c r="PSP838" s="137"/>
      <c r="PSQ838" s="137"/>
      <c r="PSR838" s="137"/>
      <c r="PSS838" s="137"/>
      <c r="PST838" s="137"/>
      <c r="PSU838" s="137"/>
      <c r="PSV838" s="137"/>
      <c r="PSW838" s="137"/>
      <c r="PSX838" s="137"/>
      <c r="PSY838" s="137"/>
      <c r="PSZ838" s="137"/>
      <c r="PTA838" s="137"/>
      <c r="PTB838" s="137"/>
      <c r="PTC838" s="137"/>
      <c r="PTD838" s="137"/>
      <c r="PTE838" s="137"/>
      <c r="PTF838" s="137"/>
      <c r="PTG838" s="137"/>
      <c r="PTH838" s="137"/>
      <c r="PTI838" s="137"/>
      <c r="PTJ838" s="137"/>
      <c r="PTK838" s="137"/>
      <c r="PTL838" s="137"/>
      <c r="PTM838" s="137"/>
      <c r="PTN838" s="137"/>
      <c r="PTO838" s="137"/>
      <c r="PTP838" s="137"/>
      <c r="PTQ838" s="137"/>
      <c r="PTR838" s="137"/>
      <c r="PTS838" s="137"/>
      <c r="PTT838" s="137"/>
      <c r="PTU838" s="137"/>
      <c r="PTV838" s="137"/>
      <c r="PTW838" s="137"/>
      <c r="PTX838" s="137"/>
      <c r="PTY838" s="137"/>
      <c r="PTZ838" s="137"/>
      <c r="PUA838" s="137"/>
      <c r="PUB838" s="137"/>
      <c r="PUC838" s="137"/>
      <c r="PUD838" s="137"/>
      <c r="PUE838" s="137"/>
      <c r="PUF838" s="137"/>
      <c r="PUG838" s="137"/>
      <c r="PUH838" s="137"/>
      <c r="PUI838" s="137"/>
      <c r="PUJ838" s="137"/>
      <c r="PUK838" s="137"/>
      <c r="PUL838" s="137"/>
      <c r="PUM838" s="137"/>
      <c r="PUN838" s="137"/>
      <c r="PUO838" s="137"/>
      <c r="PUP838" s="137"/>
      <c r="PUQ838" s="137"/>
      <c r="PUR838" s="137"/>
      <c r="PUS838" s="137"/>
      <c r="PUT838" s="137"/>
      <c r="PUU838" s="137"/>
      <c r="PUV838" s="137"/>
      <c r="PUW838" s="137"/>
      <c r="PUX838" s="137"/>
      <c r="PUY838" s="137"/>
      <c r="PUZ838" s="137"/>
      <c r="PVA838" s="137"/>
      <c r="PVB838" s="137"/>
      <c r="PVC838" s="137"/>
      <c r="PVD838" s="137"/>
      <c r="PVE838" s="137"/>
      <c r="PVF838" s="137"/>
      <c r="PVG838" s="137"/>
      <c r="PVH838" s="137"/>
      <c r="PVI838" s="137"/>
      <c r="PVJ838" s="137"/>
      <c r="PVK838" s="137"/>
      <c r="PVL838" s="137"/>
      <c r="PVM838" s="137"/>
      <c r="PVN838" s="137"/>
      <c r="PVO838" s="137"/>
      <c r="PVP838" s="137"/>
      <c r="PVQ838" s="137"/>
      <c r="PVR838" s="137"/>
      <c r="PVS838" s="137"/>
      <c r="PVT838" s="137"/>
      <c r="PVU838" s="137"/>
      <c r="PVV838" s="137"/>
      <c r="PVW838" s="137"/>
      <c r="PVX838" s="137"/>
      <c r="PVY838" s="137"/>
      <c r="PVZ838" s="137"/>
      <c r="PWA838" s="137"/>
      <c r="PWB838" s="137"/>
      <c r="PWC838" s="137"/>
      <c r="PWD838" s="137"/>
      <c r="PWE838" s="137"/>
      <c r="PWF838" s="137"/>
      <c r="PWG838" s="137"/>
      <c r="PWH838" s="137"/>
      <c r="PWI838" s="137"/>
      <c r="PWJ838" s="137"/>
      <c r="PWK838" s="137"/>
      <c r="PWL838" s="137"/>
      <c r="PWM838" s="137"/>
      <c r="PWN838" s="137"/>
      <c r="PWO838" s="137"/>
      <c r="PWP838" s="137"/>
      <c r="PWQ838" s="137"/>
      <c r="PWR838" s="137"/>
      <c r="PWS838" s="137"/>
      <c r="PWT838" s="137"/>
      <c r="PWU838" s="137"/>
      <c r="PWV838" s="137"/>
      <c r="PWW838" s="137"/>
      <c r="PWX838" s="137"/>
      <c r="PWY838" s="137"/>
      <c r="PWZ838" s="137"/>
      <c r="PXA838" s="137"/>
      <c r="PXB838" s="137"/>
      <c r="PXC838" s="137"/>
      <c r="PXD838" s="137"/>
      <c r="PXE838" s="137"/>
      <c r="PXF838" s="137"/>
      <c r="PXG838" s="137"/>
      <c r="PXH838" s="137"/>
      <c r="PXI838" s="137"/>
      <c r="PXJ838" s="137"/>
      <c r="PXK838" s="137"/>
      <c r="PXL838" s="137"/>
      <c r="PXM838" s="137"/>
      <c r="PXN838" s="137"/>
      <c r="PXO838" s="137"/>
      <c r="PXP838" s="137"/>
      <c r="PXQ838" s="137"/>
      <c r="PXR838" s="137"/>
      <c r="PXS838" s="137"/>
      <c r="PXT838" s="137"/>
      <c r="PXU838" s="137"/>
      <c r="PXV838" s="137"/>
      <c r="PXW838" s="137"/>
      <c r="PXX838" s="137"/>
      <c r="PXY838" s="137"/>
      <c r="PXZ838" s="137"/>
      <c r="PYA838" s="137"/>
      <c r="PYB838" s="137"/>
      <c r="PYC838" s="137"/>
      <c r="PYD838" s="137"/>
      <c r="PYE838" s="137"/>
      <c r="PYF838" s="137"/>
      <c r="PYG838" s="137"/>
      <c r="PYH838" s="137"/>
      <c r="PYI838" s="137"/>
      <c r="PYJ838" s="137"/>
      <c r="PYK838" s="137"/>
      <c r="PYL838" s="137"/>
      <c r="PYM838" s="137"/>
      <c r="PYN838" s="137"/>
      <c r="PYO838" s="137"/>
      <c r="PYP838" s="137"/>
      <c r="PYQ838" s="137"/>
      <c r="PYR838" s="137"/>
      <c r="PYS838" s="137"/>
      <c r="PYT838" s="137"/>
      <c r="PYU838" s="137"/>
      <c r="PYV838" s="137"/>
      <c r="PYW838" s="137"/>
      <c r="PYX838" s="137"/>
      <c r="PYY838" s="137"/>
      <c r="PYZ838" s="137"/>
      <c r="PZA838" s="137"/>
      <c r="PZB838" s="137"/>
      <c r="PZC838" s="137"/>
      <c r="PZD838" s="137"/>
      <c r="PZE838" s="137"/>
      <c r="PZF838" s="137"/>
      <c r="PZG838" s="137"/>
      <c r="PZH838" s="137"/>
      <c r="PZI838" s="137"/>
      <c r="PZJ838" s="137"/>
      <c r="PZK838" s="137"/>
      <c r="PZL838" s="137"/>
      <c r="PZM838" s="137"/>
      <c r="PZN838" s="137"/>
      <c r="PZO838" s="137"/>
      <c r="PZP838" s="137"/>
      <c r="PZQ838" s="137"/>
      <c r="PZR838" s="137"/>
      <c r="PZS838" s="137"/>
      <c r="PZT838" s="137"/>
      <c r="PZU838" s="137"/>
      <c r="PZV838" s="137"/>
      <c r="PZW838" s="137"/>
      <c r="PZX838" s="137"/>
      <c r="PZY838" s="137"/>
      <c r="PZZ838" s="137"/>
      <c r="QAA838" s="137"/>
      <c r="QAB838" s="137"/>
      <c r="QAC838" s="137"/>
      <c r="QAD838" s="137"/>
      <c r="QAE838" s="137"/>
      <c r="QAF838" s="137"/>
      <c r="QAG838" s="137"/>
      <c r="QAH838" s="137"/>
      <c r="QAI838" s="137"/>
      <c r="QAJ838" s="137"/>
      <c r="QAK838" s="137"/>
      <c r="QAL838" s="137"/>
      <c r="QAM838" s="137"/>
      <c r="QAN838" s="137"/>
      <c r="QAO838" s="137"/>
      <c r="QAP838" s="137"/>
      <c r="QAQ838" s="137"/>
      <c r="QAR838" s="137"/>
      <c r="QAS838" s="137"/>
      <c r="QAT838" s="137"/>
      <c r="QAU838" s="137"/>
      <c r="QAV838" s="137"/>
      <c r="QAW838" s="137"/>
      <c r="QAX838" s="137"/>
      <c r="QAY838" s="137"/>
      <c r="QAZ838" s="137"/>
      <c r="QBA838" s="137"/>
      <c r="QBB838" s="137"/>
      <c r="QBC838" s="137"/>
      <c r="QBD838" s="137"/>
      <c r="QBE838" s="137"/>
      <c r="QBF838" s="137"/>
      <c r="QBG838" s="137"/>
      <c r="QBH838" s="137"/>
      <c r="QBI838" s="137"/>
      <c r="QBJ838" s="137"/>
      <c r="QBK838" s="137"/>
      <c r="QBL838" s="137"/>
      <c r="QBM838" s="137"/>
      <c r="QBN838" s="137"/>
      <c r="QBO838" s="137"/>
      <c r="QBP838" s="137"/>
      <c r="QBQ838" s="137"/>
      <c r="QBR838" s="137"/>
      <c r="QBS838" s="137"/>
      <c r="QBT838" s="137"/>
      <c r="QBU838" s="137"/>
      <c r="QBV838" s="137"/>
      <c r="QBW838" s="137"/>
      <c r="QBX838" s="137"/>
      <c r="QBY838" s="137"/>
      <c r="QBZ838" s="137"/>
      <c r="QCA838" s="137"/>
      <c r="QCB838" s="137"/>
      <c r="QCC838" s="137"/>
      <c r="QCD838" s="137"/>
      <c r="QCE838" s="137"/>
      <c r="QCF838" s="137"/>
      <c r="QCG838" s="137"/>
      <c r="QCH838" s="137"/>
      <c r="QCI838" s="137"/>
      <c r="QCJ838" s="137"/>
      <c r="QCK838" s="137"/>
      <c r="QCL838" s="137"/>
      <c r="QCM838" s="137"/>
      <c r="QCN838" s="137"/>
      <c r="QCO838" s="137"/>
      <c r="QCP838" s="137"/>
      <c r="QCQ838" s="137"/>
      <c r="QCR838" s="137"/>
      <c r="QCS838" s="137"/>
      <c r="QCT838" s="137"/>
      <c r="QCU838" s="137"/>
      <c r="QCV838" s="137"/>
      <c r="QCW838" s="137"/>
      <c r="QCX838" s="137"/>
      <c r="QCY838" s="137"/>
      <c r="QCZ838" s="137"/>
      <c r="QDA838" s="137"/>
      <c r="QDB838" s="137"/>
      <c r="QDC838" s="137"/>
      <c r="QDD838" s="137"/>
      <c r="QDE838" s="137"/>
      <c r="QDF838" s="137"/>
      <c r="QDG838" s="137"/>
      <c r="QDH838" s="137"/>
      <c r="QDI838" s="137"/>
      <c r="QDJ838" s="137"/>
      <c r="QDK838" s="137"/>
      <c r="QDL838" s="137"/>
      <c r="QDM838" s="137"/>
      <c r="QDN838" s="137"/>
      <c r="QDO838" s="137"/>
      <c r="QDP838" s="137"/>
      <c r="QDQ838" s="137"/>
      <c r="QDR838" s="137"/>
      <c r="QDS838" s="137"/>
      <c r="QDT838" s="137"/>
      <c r="QDU838" s="137"/>
      <c r="QDV838" s="137"/>
      <c r="QDW838" s="137"/>
      <c r="QDX838" s="137"/>
      <c r="QDY838" s="137"/>
      <c r="QDZ838" s="137"/>
      <c r="QEA838" s="137"/>
      <c r="QEB838" s="137"/>
      <c r="QEC838" s="137"/>
      <c r="QED838" s="137"/>
      <c r="QEE838" s="137"/>
      <c r="QEF838" s="137"/>
      <c r="QEG838" s="137"/>
      <c r="QEH838" s="137"/>
      <c r="QEI838" s="137"/>
      <c r="QEJ838" s="137"/>
      <c r="QEK838" s="137"/>
      <c r="QEL838" s="137"/>
      <c r="QEM838" s="137"/>
      <c r="QEN838" s="137"/>
      <c r="QEO838" s="137"/>
      <c r="QEP838" s="137"/>
      <c r="QEQ838" s="137"/>
      <c r="QER838" s="137"/>
      <c r="QES838" s="137"/>
      <c r="QET838" s="137"/>
      <c r="QEU838" s="137"/>
      <c r="QEV838" s="137"/>
      <c r="QEW838" s="137"/>
      <c r="QEX838" s="137"/>
      <c r="QEY838" s="137"/>
      <c r="QEZ838" s="137"/>
      <c r="QFA838" s="137"/>
      <c r="QFB838" s="137"/>
      <c r="QFC838" s="137"/>
      <c r="QFD838" s="137"/>
      <c r="QFE838" s="137"/>
      <c r="QFF838" s="137"/>
      <c r="QFG838" s="137"/>
      <c r="QFH838" s="137"/>
      <c r="QFI838" s="137"/>
      <c r="QFJ838" s="137"/>
      <c r="QFK838" s="137"/>
      <c r="QFL838" s="137"/>
      <c r="QFM838" s="137"/>
      <c r="QFN838" s="137"/>
      <c r="QFO838" s="137"/>
      <c r="QFP838" s="137"/>
      <c r="QFQ838" s="137"/>
      <c r="QFR838" s="137"/>
      <c r="QFS838" s="137"/>
      <c r="QFT838" s="137"/>
      <c r="QFU838" s="137"/>
      <c r="QFV838" s="137"/>
      <c r="QFW838" s="137"/>
      <c r="QFX838" s="137"/>
      <c r="QFY838" s="137"/>
      <c r="QFZ838" s="137"/>
      <c r="QGA838" s="137"/>
      <c r="QGB838" s="137"/>
      <c r="QGC838" s="137"/>
      <c r="QGD838" s="137"/>
      <c r="QGE838" s="137"/>
      <c r="QGF838" s="137"/>
      <c r="QGG838" s="137"/>
      <c r="QGH838" s="137"/>
      <c r="QGI838" s="137"/>
      <c r="QGJ838" s="137"/>
      <c r="QGK838" s="137"/>
      <c r="QGL838" s="137"/>
      <c r="QGM838" s="137"/>
      <c r="QGN838" s="137"/>
      <c r="QGO838" s="137"/>
      <c r="QGP838" s="137"/>
      <c r="QGQ838" s="137"/>
      <c r="QGR838" s="137"/>
      <c r="QGS838" s="137"/>
      <c r="QGT838" s="137"/>
      <c r="QGU838" s="137"/>
      <c r="QGV838" s="137"/>
      <c r="QGW838" s="137"/>
      <c r="QGX838" s="137"/>
      <c r="QGY838" s="137"/>
      <c r="QGZ838" s="137"/>
      <c r="QHA838" s="137"/>
      <c r="QHB838" s="137"/>
      <c r="QHC838" s="137"/>
      <c r="QHD838" s="137"/>
      <c r="QHE838" s="137"/>
      <c r="QHF838" s="137"/>
      <c r="QHG838" s="137"/>
      <c r="QHH838" s="137"/>
      <c r="QHI838" s="137"/>
      <c r="QHJ838" s="137"/>
      <c r="QHK838" s="137"/>
      <c r="QHL838" s="137"/>
      <c r="QHM838" s="137"/>
      <c r="QHN838" s="137"/>
      <c r="QHO838" s="137"/>
      <c r="QHP838" s="137"/>
      <c r="QHQ838" s="137"/>
      <c r="QHR838" s="137"/>
      <c r="QHS838" s="137"/>
      <c r="QHT838" s="137"/>
      <c r="QHU838" s="137"/>
      <c r="QHV838" s="137"/>
      <c r="QHW838" s="137"/>
      <c r="QHX838" s="137"/>
      <c r="QHY838" s="137"/>
      <c r="QHZ838" s="137"/>
      <c r="QIA838" s="137"/>
      <c r="QIB838" s="137"/>
      <c r="QIC838" s="137"/>
      <c r="QID838" s="137"/>
      <c r="QIE838" s="137"/>
      <c r="QIF838" s="137"/>
      <c r="QIG838" s="137"/>
      <c r="QIH838" s="137"/>
      <c r="QII838" s="137"/>
      <c r="QIJ838" s="137"/>
      <c r="QIK838" s="137"/>
      <c r="QIL838" s="137"/>
      <c r="QIM838" s="137"/>
      <c r="QIN838" s="137"/>
      <c r="QIO838" s="137"/>
      <c r="QIP838" s="137"/>
      <c r="QIQ838" s="137"/>
      <c r="QIR838" s="137"/>
      <c r="QIS838" s="137"/>
      <c r="QIT838" s="137"/>
      <c r="QIU838" s="137"/>
      <c r="QIV838" s="137"/>
      <c r="QIW838" s="137"/>
      <c r="QIX838" s="137"/>
      <c r="QIY838" s="137"/>
      <c r="QIZ838" s="137"/>
      <c r="QJA838" s="137"/>
      <c r="QJB838" s="137"/>
      <c r="QJC838" s="137"/>
      <c r="QJD838" s="137"/>
      <c r="QJE838" s="137"/>
      <c r="QJF838" s="137"/>
      <c r="QJG838" s="137"/>
      <c r="QJH838" s="137"/>
      <c r="QJI838" s="137"/>
      <c r="QJJ838" s="137"/>
      <c r="QJK838" s="137"/>
      <c r="QJL838" s="137"/>
      <c r="QJM838" s="137"/>
      <c r="QJN838" s="137"/>
      <c r="QJO838" s="137"/>
      <c r="QJP838" s="137"/>
      <c r="QJQ838" s="137"/>
      <c r="QJR838" s="137"/>
      <c r="QJS838" s="137"/>
      <c r="QJT838" s="137"/>
      <c r="QJU838" s="137"/>
      <c r="QJV838" s="137"/>
      <c r="QJW838" s="137"/>
      <c r="QJX838" s="137"/>
      <c r="QJY838" s="137"/>
      <c r="QJZ838" s="137"/>
      <c r="QKA838" s="137"/>
      <c r="QKB838" s="137"/>
      <c r="QKC838" s="137"/>
      <c r="QKD838" s="137"/>
      <c r="QKE838" s="137"/>
      <c r="QKF838" s="137"/>
      <c r="QKG838" s="137"/>
      <c r="QKH838" s="137"/>
      <c r="QKI838" s="137"/>
      <c r="QKJ838" s="137"/>
      <c r="QKK838" s="137"/>
      <c r="QKL838" s="137"/>
      <c r="QKM838" s="137"/>
      <c r="QKN838" s="137"/>
      <c r="QKO838" s="137"/>
      <c r="QKP838" s="137"/>
      <c r="QKQ838" s="137"/>
      <c r="QKR838" s="137"/>
      <c r="QKS838" s="137"/>
      <c r="QKT838" s="137"/>
      <c r="QKU838" s="137"/>
      <c r="QKV838" s="137"/>
      <c r="QKW838" s="137"/>
      <c r="QKX838" s="137"/>
      <c r="QKY838" s="137"/>
      <c r="QKZ838" s="137"/>
      <c r="QLA838" s="137"/>
      <c r="QLB838" s="137"/>
      <c r="QLC838" s="137"/>
      <c r="QLD838" s="137"/>
      <c r="QLE838" s="137"/>
      <c r="QLF838" s="137"/>
      <c r="QLG838" s="137"/>
      <c r="QLH838" s="137"/>
      <c r="QLI838" s="137"/>
      <c r="QLJ838" s="137"/>
      <c r="QLK838" s="137"/>
      <c r="QLL838" s="137"/>
      <c r="QLM838" s="137"/>
      <c r="QLN838" s="137"/>
      <c r="QLO838" s="137"/>
      <c r="QLP838" s="137"/>
      <c r="QLQ838" s="137"/>
      <c r="QLR838" s="137"/>
      <c r="QLS838" s="137"/>
      <c r="QLT838" s="137"/>
      <c r="QLU838" s="137"/>
      <c r="QLV838" s="137"/>
      <c r="QLW838" s="137"/>
      <c r="QLX838" s="137"/>
      <c r="QLY838" s="137"/>
      <c r="QLZ838" s="137"/>
      <c r="QMA838" s="137"/>
      <c r="QMB838" s="137"/>
      <c r="QMC838" s="137"/>
      <c r="QMD838" s="137"/>
      <c r="QME838" s="137"/>
      <c r="QMF838" s="137"/>
      <c r="QMG838" s="137"/>
      <c r="QMH838" s="137"/>
      <c r="QMI838" s="137"/>
      <c r="QMJ838" s="137"/>
      <c r="QMK838" s="137"/>
      <c r="QML838" s="137"/>
      <c r="QMM838" s="137"/>
      <c r="QMN838" s="137"/>
      <c r="QMO838" s="137"/>
      <c r="QMP838" s="137"/>
      <c r="QMQ838" s="137"/>
      <c r="QMR838" s="137"/>
      <c r="QMS838" s="137"/>
      <c r="QMT838" s="137"/>
      <c r="QMU838" s="137"/>
      <c r="QMV838" s="137"/>
      <c r="QMW838" s="137"/>
      <c r="QMX838" s="137"/>
      <c r="QMY838" s="137"/>
      <c r="QMZ838" s="137"/>
      <c r="QNA838" s="137"/>
      <c r="QNB838" s="137"/>
      <c r="QNC838" s="137"/>
      <c r="QND838" s="137"/>
      <c r="QNE838" s="137"/>
      <c r="QNF838" s="137"/>
      <c r="QNG838" s="137"/>
      <c r="QNH838" s="137"/>
      <c r="QNI838" s="137"/>
      <c r="QNJ838" s="137"/>
      <c r="QNK838" s="137"/>
      <c r="QNL838" s="137"/>
      <c r="QNM838" s="137"/>
      <c r="QNN838" s="137"/>
      <c r="QNO838" s="137"/>
      <c r="QNP838" s="137"/>
      <c r="QNQ838" s="137"/>
      <c r="QNR838" s="137"/>
      <c r="QNS838" s="137"/>
      <c r="QNT838" s="137"/>
      <c r="QNU838" s="137"/>
      <c r="QNV838" s="137"/>
      <c r="QNW838" s="137"/>
      <c r="QNX838" s="137"/>
      <c r="QNY838" s="137"/>
      <c r="QNZ838" s="137"/>
      <c r="QOA838" s="137"/>
      <c r="QOB838" s="137"/>
      <c r="QOC838" s="137"/>
      <c r="QOD838" s="137"/>
      <c r="QOE838" s="137"/>
      <c r="QOF838" s="137"/>
      <c r="QOG838" s="137"/>
      <c r="QOH838" s="137"/>
      <c r="QOI838" s="137"/>
      <c r="QOJ838" s="137"/>
      <c r="QOK838" s="137"/>
      <c r="QOL838" s="137"/>
      <c r="QOM838" s="137"/>
      <c r="QON838" s="137"/>
      <c r="QOO838" s="137"/>
      <c r="QOP838" s="137"/>
      <c r="QOQ838" s="137"/>
      <c r="QOR838" s="137"/>
      <c r="QOS838" s="137"/>
      <c r="QOT838" s="137"/>
      <c r="QOU838" s="137"/>
      <c r="QOV838" s="137"/>
      <c r="QOW838" s="137"/>
      <c r="QOX838" s="137"/>
      <c r="QOY838" s="137"/>
      <c r="QOZ838" s="137"/>
      <c r="QPA838" s="137"/>
      <c r="QPB838" s="137"/>
      <c r="QPC838" s="137"/>
      <c r="QPD838" s="137"/>
      <c r="QPE838" s="137"/>
      <c r="QPF838" s="137"/>
      <c r="QPG838" s="137"/>
      <c r="QPH838" s="137"/>
      <c r="QPI838" s="137"/>
      <c r="QPJ838" s="137"/>
      <c r="QPK838" s="137"/>
      <c r="QPL838" s="137"/>
      <c r="QPM838" s="137"/>
      <c r="QPN838" s="137"/>
      <c r="QPO838" s="137"/>
      <c r="QPP838" s="137"/>
      <c r="QPQ838" s="137"/>
      <c r="QPR838" s="137"/>
      <c r="QPS838" s="137"/>
      <c r="QPT838" s="137"/>
      <c r="QPU838" s="137"/>
      <c r="QPV838" s="137"/>
      <c r="QPW838" s="137"/>
      <c r="QPX838" s="137"/>
      <c r="QPY838" s="137"/>
      <c r="QPZ838" s="137"/>
      <c r="QQA838" s="137"/>
      <c r="QQB838" s="137"/>
      <c r="QQC838" s="137"/>
      <c r="QQD838" s="137"/>
      <c r="QQE838" s="137"/>
      <c r="QQF838" s="137"/>
      <c r="QQG838" s="137"/>
      <c r="QQH838" s="137"/>
      <c r="QQI838" s="137"/>
      <c r="QQJ838" s="137"/>
      <c r="QQK838" s="137"/>
      <c r="QQL838" s="137"/>
      <c r="QQM838" s="137"/>
      <c r="QQN838" s="137"/>
      <c r="QQO838" s="137"/>
      <c r="QQP838" s="137"/>
      <c r="QQQ838" s="137"/>
      <c r="QQR838" s="137"/>
      <c r="QQS838" s="137"/>
      <c r="QQT838" s="137"/>
      <c r="QQU838" s="137"/>
      <c r="QQV838" s="137"/>
      <c r="QQW838" s="137"/>
      <c r="QQX838" s="137"/>
      <c r="QQY838" s="137"/>
      <c r="QQZ838" s="137"/>
      <c r="QRA838" s="137"/>
      <c r="QRB838" s="137"/>
      <c r="QRC838" s="137"/>
      <c r="QRD838" s="137"/>
      <c r="QRE838" s="137"/>
      <c r="QRF838" s="137"/>
      <c r="QRG838" s="137"/>
      <c r="QRH838" s="137"/>
      <c r="QRI838" s="137"/>
      <c r="QRJ838" s="137"/>
      <c r="QRK838" s="137"/>
      <c r="QRL838" s="137"/>
      <c r="QRM838" s="137"/>
      <c r="QRN838" s="137"/>
      <c r="QRO838" s="137"/>
      <c r="QRP838" s="137"/>
      <c r="QRQ838" s="137"/>
      <c r="QRR838" s="137"/>
      <c r="QRS838" s="137"/>
      <c r="QRT838" s="137"/>
      <c r="QRU838" s="137"/>
      <c r="QRV838" s="137"/>
      <c r="QRW838" s="137"/>
      <c r="QRX838" s="137"/>
      <c r="QRY838" s="137"/>
      <c r="QRZ838" s="137"/>
      <c r="QSA838" s="137"/>
      <c r="QSB838" s="137"/>
      <c r="QSC838" s="137"/>
      <c r="QSD838" s="137"/>
      <c r="QSE838" s="137"/>
      <c r="QSF838" s="137"/>
      <c r="QSG838" s="137"/>
      <c r="QSH838" s="137"/>
      <c r="QSI838" s="137"/>
      <c r="QSJ838" s="137"/>
      <c r="QSK838" s="137"/>
      <c r="QSL838" s="137"/>
      <c r="QSM838" s="137"/>
      <c r="QSN838" s="137"/>
      <c r="QSO838" s="137"/>
      <c r="QSP838" s="137"/>
      <c r="QSQ838" s="137"/>
      <c r="QSR838" s="137"/>
      <c r="QSS838" s="137"/>
      <c r="QST838" s="137"/>
      <c r="QSU838" s="137"/>
      <c r="QSV838" s="137"/>
      <c r="QSW838" s="137"/>
      <c r="QSX838" s="137"/>
      <c r="QSY838" s="137"/>
      <c r="QSZ838" s="137"/>
      <c r="QTA838" s="137"/>
      <c r="QTB838" s="137"/>
      <c r="QTC838" s="137"/>
      <c r="QTD838" s="137"/>
      <c r="QTE838" s="137"/>
      <c r="QTF838" s="137"/>
      <c r="QTG838" s="137"/>
      <c r="QTH838" s="137"/>
      <c r="QTI838" s="137"/>
      <c r="QTJ838" s="137"/>
      <c r="QTK838" s="137"/>
      <c r="QTL838" s="137"/>
      <c r="QTM838" s="137"/>
      <c r="QTN838" s="137"/>
      <c r="QTO838" s="137"/>
      <c r="QTP838" s="137"/>
      <c r="QTQ838" s="137"/>
      <c r="QTR838" s="137"/>
      <c r="QTS838" s="137"/>
      <c r="QTT838" s="137"/>
      <c r="QTU838" s="137"/>
      <c r="QTV838" s="137"/>
      <c r="QTW838" s="137"/>
      <c r="QTX838" s="137"/>
      <c r="QTY838" s="137"/>
      <c r="QTZ838" s="137"/>
      <c r="QUA838" s="137"/>
      <c r="QUB838" s="137"/>
      <c r="QUC838" s="137"/>
      <c r="QUD838" s="137"/>
      <c r="QUE838" s="137"/>
      <c r="QUF838" s="137"/>
      <c r="QUG838" s="137"/>
      <c r="QUH838" s="137"/>
      <c r="QUI838" s="137"/>
      <c r="QUJ838" s="137"/>
      <c r="QUK838" s="137"/>
      <c r="QUL838" s="137"/>
      <c r="QUM838" s="137"/>
      <c r="QUN838" s="137"/>
      <c r="QUO838" s="137"/>
      <c r="QUP838" s="137"/>
      <c r="QUQ838" s="137"/>
      <c r="QUR838" s="137"/>
      <c r="QUS838" s="137"/>
      <c r="QUT838" s="137"/>
      <c r="QUU838" s="137"/>
      <c r="QUV838" s="137"/>
      <c r="QUW838" s="137"/>
      <c r="QUX838" s="137"/>
      <c r="QUY838" s="137"/>
      <c r="QUZ838" s="137"/>
      <c r="QVA838" s="137"/>
      <c r="QVB838" s="137"/>
      <c r="QVC838" s="137"/>
      <c r="QVD838" s="137"/>
      <c r="QVE838" s="137"/>
      <c r="QVF838" s="137"/>
      <c r="QVG838" s="137"/>
      <c r="QVH838" s="137"/>
      <c r="QVI838" s="137"/>
      <c r="QVJ838" s="137"/>
      <c r="QVK838" s="137"/>
      <c r="QVL838" s="137"/>
      <c r="QVM838" s="137"/>
      <c r="QVN838" s="137"/>
      <c r="QVO838" s="137"/>
      <c r="QVP838" s="137"/>
      <c r="QVQ838" s="137"/>
      <c r="QVR838" s="137"/>
      <c r="QVS838" s="137"/>
      <c r="QVT838" s="137"/>
      <c r="QVU838" s="137"/>
      <c r="QVV838" s="137"/>
      <c r="QVW838" s="137"/>
      <c r="QVX838" s="137"/>
      <c r="QVY838" s="137"/>
      <c r="QVZ838" s="137"/>
      <c r="QWA838" s="137"/>
      <c r="QWB838" s="137"/>
      <c r="QWC838" s="137"/>
      <c r="QWD838" s="137"/>
      <c r="QWE838" s="137"/>
      <c r="QWF838" s="137"/>
      <c r="QWG838" s="137"/>
      <c r="QWH838" s="137"/>
      <c r="QWI838" s="137"/>
      <c r="QWJ838" s="137"/>
      <c r="QWK838" s="137"/>
      <c r="QWL838" s="137"/>
      <c r="QWM838" s="137"/>
      <c r="QWN838" s="137"/>
      <c r="QWO838" s="137"/>
      <c r="QWP838" s="137"/>
      <c r="QWQ838" s="137"/>
      <c r="QWR838" s="137"/>
      <c r="QWS838" s="137"/>
      <c r="QWT838" s="137"/>
      <c r="QWU838" s="137"/>
      <c r="QWV838" s="137"/>
      <c r="QWW838" s="137"/>
      <c r="QWX838" s="137"/>
      <c r="QWY838" s="137"/>
      <c r="QWZ838" s="137"/>
      <c r="QXA838" s="137"/>
      <c r="QXB838" s="137"/>
      <c r="QXC838" s="137"/>
      <c r="QXD838" s="137"/>
      <c r="QXE838" s="137"/>
      <c r="QXF838" s="137"/>
      <c r="QXG838" s="137"/>
      <c r="QXH838" s="137"/>
      <c r="QXI838" s="137"/>
      <c r="QXJ838" s="137"/>
      <c r="QXK838" s="137"/>
      <c r="QXL838" s="137"/>
      <c r="QXM838" s="137"/>
      <c r="QXN838" s="137"/>
      <c r="QXO838" s="137"/>
      <c r="QXP838" s="137"/>
      <c r="QXQ838" s="137"/>
      <c r="QXR838" s="137"/>
      <c r="QXS838" s="137"/>
      <c r="QXT838" s="137"/>
      <c r="QXU838" s="137"/>
      <c r="QXV838" s="137"/>
      <c r="QXW838" s="137"/>
      <c r="QXX838" s="137"/>
      <c r="QXY838" s="137"/>
      <c r="QXZ838" s="137"/>
      <c r="QYA838" s="137"/>
      <c r="QYB838" s="137"/>
      <c r="QYC838" s="137"/>
      <c r="QYD838" s="137"/>
      <c r="QYE838" s="137"/>
      <c r="QYF838" s="137"/>
      <c r="QYG838" s="137"/>
      <c r="QYH838" s="137"/>
      <c r="QYI838" s="137"/>
      <c r="QYJ838" s="137"/>
      <c r="QYK838" s="137"/>
      <c r="QYL838" s="137"/>
      <c r="QYM838" s="137"/>
      <c r="QYN838" s="137"/>
      <c r="QYO838" s="137"/>
      <c r="QYP838" s="137"/>
      <c r="QYQ838" s="137"/>
      <c r="QYR838" s="137"/>
      <c r="QYS838" s="137"/>
      <c r="QYT838" s="137"/>
      <c r="QYU838" s="137"/>
      <c r="QYV838" s="137"/>
      <c r="QYW838" s="137"/>
      <c r="QYX838" s="137"/>
      <c r="QYY838" s="137"/>
      <c r="QYZ838" s="137"/>
      <c r="QZA838" s="137"/>
      <c r="QZB838" s="137"/>
      <c r="QZC838" s="137"/>
      <c r="QZD838" s="137"/>
      <c r="QZE838" s="137"/>
      <c r="QZF838" s="137"/>
      <c r="QZG838" s="137"/>
      <c r="QZH838" s="137"/>
      <c r="QZI838" s="137"/>
      <c r="QZJ838" s="137"/>
      <c r="QZK838" s="137"/>
      <c r="QZL838" s="137"/>
      <c r="QZM838" s="137"/>
      <c r="QZN838" s="137"/>
      <c r="QZO838" s="137"/>
      <c r="QZP838" s="137"/>
      <c r="QZQ838" s="137"/>
      <c r="QZR838" s="137"/>
      <c r="QZS838" s="137"/>
      <c r="QZT838" s="137"/>
      <c r="QZU838" s="137"/>
      <c r="QZV838" s="137"/>
      <c r="QZW838" s="137"/>
      <c r="QZX838" s="137"/>
      <c r="QZY838" s="137"/>
      <c r="QZZ838" s="137"/>
      <c r="RAA838" s="137"/>
      <c r="RAB838" s="137"/>
      <c r="RAC838" s="137"/>
      <c r="RAD838" s="137"/>
      <c r="RAE838" s="137"/>
      <c r="RAF838" s="137"/>
      <c r="RAG838" s="137"/>
      <c r="RAH838" s="137"/>
      <c r="RAI838" s="137"/>
      <c r="RAJ838" s="137"/>
      <c r="RAK838" s="137"/>
      <c r="RAL838" s="137"/>
      <c r="RAM838" s="137"/>
      <c r="RAN838" s="137"/>
      <c r="RAO838" s="137"/>
      <c r="RAP838" s="137"/>
      <c r="RAQ838" s="137"/>
      <c r="RAR838" s="137"/>
      <c r="RAS838" s="137"/>
      <c r="RAT838" s="137"/>
      <c r="RAU838" s="137"/>
      <c r="RAV838" s="137"/>
      <c r="RAW838" s="137"/>
      <c r="RAX838" s="137"/>
      <c r="RAY838" s="137"/>
      <c r="RAZ838" s="137"/>
      <c r="RBA838" s="137"/>
      <c r="RBB838" s="137"/>
      <c r="RBC838" s="137"/>
      <c r="RBD838" s="137"/>
      <c r="RBE838" s="137"/>
      <c r="RBF838" s="137"/>
      <c r="RBG838" s="137"/>
      <c r="RBH838" s="137"/>
      <c r="RBI838" s="137"/>
      <c r="RBJ838" s="137"/>
      <c r="RBK838" s="137"/>
      <c r="RBL838" s="137"/>
      <c r="RBM838" s="137"/>
      <c r="RBN838" s="137"/>
      <c r="RBO838" s="137"/>
      <c r="RBP838" s="137"/>
      <c r="RBQ838" s="137"/>
      <c r="RBR838" s="137"/>
      <c r="RBS838" s="137"/>
      <c r="RBT838" s="137"/>
      <c r="RBU838" s="137"/>
      <c r="RBV838" s="137"/>
      <c r="RBW838" s="137"/>
      <c r="RBX838" s="137"/>
      <c r="RBY838" s="137"/>
      <c r="RBZ838" s="137"/>
      <c r="RCA838" s="137"/>
      <c r="RCB838" s="137"/>
      <c r="RCC838" s="137"/>
      <c r="RCD838" s="137"/>
      <c r="RCE838" s="137"/>
      <c r="RCF838" s="137"/>
      <c r="RCG838" s="137"/>
      <c r="RCH838" s="137"/>
      <c r="RCI838" s="137"/>
      <c r="RCJ838" s="137"/>
      <c r="RCK838" s="137"/>
      <c r="RCL838" s="137"/>
      <c r="RCM838" s="137"/>
      <c r="RCN838" s="137"/>
      <c r="RCO838" s="137"/>
      <c r="RCP838" s="137"/>
      <c r="RCQ838" s="137"/>
      <c r="RCR838" s="137"/>
      <c r="RCS838" s="137"/>
      <c r="RCT838" s="137"/>
      <c r="RCU838" s="137"/>
      <c r="RCV838" s="137"/>
      <c r="RCW838" s="137"/>
      <c r="RCX838" s="137"/>
      <c r="RCY838" s="137"/>
      <c r="RCZ838" s="137"/>
      <c r="RDA838" s="137"/>
      <c r="RDB838" s="137"/>
      <c r="RDC838" s="137"/>
      <c r="RDD838" s="137"/>
      <c r="RDE838" s="137"/>
      <c r="RDF838" s="137"/>
      <c r="RDG838" s="137"/>
      <c r="RDH838" s="137"/>
      <c r="RDI838" s="137"/>
      <c r="RDJ838" s="137"/>
      <c r="RDK838" s="137"/>
      <c r="RDL838" s="137"/>
      <c r="RDM838" s="137"/>
      <c r="RDN838" s="137"/>
      <c r="RDO838" s="137"/>
      <c r="RDP838" s="137"/>
      <c r="RDQ838" s="137"/>
      <c r="RDR838" s="137"/>
      <c r="RDS838" s="137"/>
      <c r="RDT838" s="137"/>
      <c r="RDU838" s="137"/>
      <c r="RDV838" s="137"/>
      <c r="RDW838" s="137"/>
      <c r="RDX838" s="137"/>
      <c r="RDY838" s="137"/>
      <c r="RDZ838" s="137"/>
      <c r="REA838" s="137"/>
      <c r="REB838" s="137"/>
      <c r="REC838" s="137"/>
      <c r="RED838" s="137"/>
      <c r="REE838" s="137"/>
      <c r="REF838" s="137"/>
      <c r="REG838" s="137"/>
      <c r="REH838" s="137"/>
      <c r="REI838" s="137"/>
      <c r="REJ838" s="137"/>
      <c r="REK838" s="137"/>
      <c r="REL838" s="137"/>
      <c r="REM838" s="137"/>
      <c r="REN838" s="137"/>
      <c r="REO838" s="137"/>
      <c r="REP838" s="137"/>
      <c r="REQ838" s="137"/>
      <c r="RER838" s="137"/>
      <c r="RES838" s="137"/>
      <c r="RET838" s="137"/>
      <c r="REU838" s="137"/>
      <c r="REV838" s="137"/>
      <c r="REW838" s="137"/>
      <c r="REX838" s="137"/>
      <c r="REY838" s="137"/>
      <c r="REZ838" s="137"/>
      <c r="RFA838" s="137"/>
      <c r="RFB838" s="137"/>
      <c r="RFC838" s="137"/>
      <c r="RFD838" s="137"/>
      <c r="RFE838" s="137"/>
      <c r="RFF838" s="137"/>
      <c r="RFG838" s="137"/>
      <c r="RFH838" s="137"/>
      <c r="RFI838" s="137"/>
      <c r="RFJ838" s="137"/>
      <c r="RFK838" s="137"/>
      <c r="RFL838" s="137"/>
      <c r="RFM838" s="137"/>
      <c r="RFN838" s="137"/>
      <c r="RFO838" s="137"/>
      <c r="RFP838" s="137"/>
      <c r="RFQ838" s="137"/>
      <c r="RFR838" s="137"/>
      <c r="RFS838" s="137"/>
      <c r="RFT838" s="137"/>
      <c r="RFU838" s="137"/>
      <c r="RFV838" s="137"/>
      <c r="RFW838" s="137"/>
      <c r="RFX838" s="137"/>
      <c r="RFY838" s="137"/>
      <c r="RFZ838" s="137"/>
      <c r="RGA838" s="137"/>
      <c r="RGB838" s="137"/>
      <c r="RGC838" s="137"/>
      <c r="RGD838" s="137"/>
      <c r="RGE838" s="137"/>
      <c r="RGF838" s="137"/>
      <c r="RGG838" s="137"/>
      <c r="RGH838" s="137"/>
      <c r="RGI838" s="137"/>
      <c r="RGJ838" s="137"/>
      <c r="RGK838" s="137"/>
      <c r="RGL838" s="137"/>
      <c r="RGM838" s="137"/>
      <c r="RGN838" s="137"/>
      <c r="RGO838" s="137"/>
      <c r="RGP838" s="137"/>
      <c r="RGQ838" s="137"/>
      <c r="RGR838" s="137"/>
      <c r="RGS838" s="137"/>
      <c r="RGT838" s="137"/>
      <c r="RGU838" s="137"/>
      <c r="RGV838" s="137"/>
      <c r="RGW838" s="137"/>
      <c r="RGX838" s="137"/>
      <c r="RGY838" s="137"/>
      <c r="RGZ838" s="137"/>
      <c r="RHA838" s="137"/>
      <c r="RHB838" s="137"/>
      <c r="RHC838" s="137"/>
      <c r="RHD838" s="137"/>
      <c r="RHE838" s="137"/>
      <c r="RHF838" s="137"/>
      <c r="RHG838" s="137"/>
      <c r="RHH838" s="137"/>
      <c r="RHI838" s="137"/>
      <c r="RHJ838" s="137"/>
      <c r="RHK838" s="137"/>
      <c r="RHL838" s="137"/>
      <c r="RHM838" s="137"/>
      <c r="RHN838" s="137"/>
      <c r="RHO838" s="137"/>
      <c r="RHP838" s="137"/>
      <c r="RHQ838" s="137"/>
      <c r="RHR838" s="137"/>
      <c r="RHS838" s="137"/>
      <c r="RHT838" s="137"/>
      <c r="RHU838" s="137"/>
      <c r="RHV838" s="137"/>
      <c r="RHW838" s="137"/>
      <c r="RHX838" s="137"/>
      <c r="RHY838" s="137"/>
      <c r="RHZ838" s="137"/>
      <c r="RIA838" s="137"/>
      <c r="RIB838" s="137"/>
      <c r="RIC838" s="137"/>
      <c r="RID838" s="137"/>
      <c r="RIE838" s="137"/>
      <c r="RIF838" s="137"/>
      <c r="RIG838" s="137"/>
      <c r="RIH838" s="137"/>
      <c r="RII838" s="137"/>
      <c r="RIJ838" s="137"/>
      <c r="RIK838" s="137"/>
      <c r="RIL838" s="137"/>
      <c r="RIM838" s="137"/>
      <c r="RIN838" s="137"/>
      <c r="RIO838" s="137"/>
      <c r="RIP838" s="137"/>
      <c r="RIQ838" s="137"/>
      <c r="RIR838" s="137"/>
      <c r="RIS838" s="137"/>
      <c r="RIT838" s="137"/>
      <c r="RIU838" s="137"/>
      <c r="RIV838" s="137"/>
      <c r="RIW838" s="137"/>
      <c r="RIX838" s="137"/>
      <c r="RIY838" s="137"/>
      <c r="RIZ838" s="137"/>
      <c r="RJA838" s="137"/>
      <c r="RJB838" s="137"/>
      <c r="RJC838" s="137"/>
      <c r="RJD838" s="137"/>
      <c r="RJE838" s="137"/>
      <c r="RJF838" s="137"/>
      <c r="RJG838" s="137"/>
      <c r="RJH838" s="137"/>
      <c r="RJI838" s="137"/>
      <c r="RJJ838" s="137"/>
      <c r="RJK838" s="137"/>
      <c r="RJL838" s="137"/>
      <c r="RJM838" s="137"/>
      <c r="RJN838" s="137"/>
      <c r="RJO838" s="137"/>
      <c r="RJP838" s="137"/>
      <c r="RJQ838" s="137"/>
      <c r="RJR838" s="137"/>
      <c r="RJS838" s="137"/>
      <c r="RJT838" s="137"/>
      <c r="RJU838" s="137"/>
      <c r="RJV838" s="137"/>
      <c r="RJW838" s="137"/>
      <c r="RJX838" s="137"/>
      <c r="RJY838" s="137"/>
      <c r="RJZ838" s="137"/>
      <c r="RKA838" s="137"/>
      <c r="RKB838" s="137"/>
      <c r="RKC838" s="137"/>
      <c r="RKD838" s="137"/>
      <c r="RKE838" s="137"/>
      <c r="RKF838" s="137"/>
      <c r="RKG838" s="137"/>
      <c r="RKH838" s="137"/>
      <c r="RKI838" s="137"/>
      <c r="RKJ838" s="137"/>
      <c r="RKK838" s="137"/>
      <c r="RKL838" s="137"/>
      <c r="RKM838" s="137"/>
      <c r="RKN838" s="137"/>
      <c r="RKO838" s="137"/>
      <c r="RKP838" s="137"/>
      <c r="RKQ838" s="137"/>
      <c r="RKR838" s="137"/>
      <c r="RKS838" s="137"/>
      <c r="RKT838" s="137"/>
      <c r="RKU838" s="137"/>
      <c r="RKV838" s="137"/>
      <c r="RKW838" s="137"/>
      <c r="RKX838" s="137"/>
      <c r="RKY838" s="137"/>
      <c r="RKZ838" s="137"/>
      <c r="RLA838" s="137"/>
      <c r="RLB838" s="137"/>
      <c r="RLC838" s="137"/>
      <c r="RLD838" s="137"/>
      <c r="RLE838" s="137"/>
      <c r="RLF838" s="137"/>
      <c r="RLG838" s="137"/>
      <c r="RLH838" s="137"/>
      <c r="RLI838" s="137"/>
      <c r="RLJ838" s="137"/>
      <c r="RLK838" s="137"/>
      <c r="RLL838" s="137"/>
      <c r="RLM838" s="137"/>
      <c r="RLN838" s="137"/>
      <c r="RLO838" s="137"/>
      <c r="RLP838" s="137"/>
      <c r="RLQ838" s="137"/>
      <c r="RLR838" s="137"/>
      <c r="RLS838" s="137"/>
      <c r="RLT838" s="137"/>
      <c r="RLU838" s="137"/>
      <c r="RLV838" s="137"/>
      <c r="RLW838" s="137"/>
      <c r="RLX838" s="137"/>
      <c r="RLY838" s="137"/>
      <c r="RLZ838" s="137"/>
      <c r="RMA838" s="137"/>
      <c r="RMB838" s="137"/>
      <c r="RMC838" s="137"/>
      <c r="RMD838" s="137"/>
      <c r="RME838" s="137"/>
      <c r="RMF838" s="137"/>
      <c r="RMG838" s="137"/>
      <c r="RMH838" s="137"/>
      <c r="RMI838" s="137"/>
      <c r="RMJ838" s="137"/>
      <c r="RMK838" s="137"/>
      <c r="RML838" s="137"/>
      <c r="RMM838" s="137"/>
      <c r="RMN838" s="137"/>
      <c r="RMO838" s="137"/>
      <c r="RMP838" s="137"/>
      <c r="RMQ838" s="137"/>
      <c r="RMR838" s="137"/>
      <c r="RMS838" s="137"/>
      <c r="RMT838" s="137"/>
      <c r="RMU838" s="137"/>
      <c r="RMV838" s="137"/>
      <c r="RMW838" s="137"/>
      <c r="RMX838" s="137"/>
      <c r="RMY838" s="137"/>
      <c r="RMZ838" s="137"/>
      <c r="RNA838" s="137"/>
      <c r="RNB838" s="137"/>
      <c r="RNC838" s="137"/>
      <c r="RND838" s="137"/>
      <c r="RNE838" s="137"/>
      <c r="RNF838" s="137"/>
      <c r="RNG838" s="137"/>
      <c r="RNH838" s="137"/>
      <c r="RNI838" s="137"/>
      <c r="RNJ838" s="137"/>
      <c r="RNK838" s="137"/>
      <c r="RNL838" s="137"/>
      <c r="RNM838" s="137"/>
      <c r="RNN838" s="137"/>
      <c r="RNO838" s="137"/>
      <c r="RNP838" s="137"/>
      <c r="RNQ838" s="137"/>
      <c r="RNR838" s="137"/>
      <c r="RNS838" s="137"/>
      <c r="RNT838" s="137"/>
      <c r="RNU838" s="137"/>
      <c r="RNV838" s="137"/>
      <c r="RNW838" s="137"/>
      <c r="RNX838" s="137"/>
      <c r="RNY838" s="137"/>
      <c r="RNZ838" s="137"/>
      <c r="ROA838" s="137"/>
      <c r="ROB838" s="137"/>
      <c r="ROC838" s="137"/>
      <c r="ROD838" s="137"/>
      <c r="ROE838" s="137"/>
      <c r="ROF838" s="137"/>
      <c r="ROG838" s="137"/>
      <c r="ROH838" s="137"/>
      <c r="ROI838" s="137"/>
      <c r="ROJ838" s="137"/>
      <c r="ROK838" s="137"/>
      <c r="ROL838" s="137"/>
      <c r="ROM838" s="137"/>
      <c r="RON838" s="137"/>
      <c r="ROO838" s="137"/>
      <c r="ROP838" s="137"/>
      <c r="ROQ838" s="137"/>
      <c r="ROR838" s="137"/>
      <c r="ROS838" s="137"/>
      <c r="ROT838" s="137"/>
      <c r="ROU838" s="137"/>
      <c r="ROV838" s="137"/>
      <c r="ROW838" s="137"/>
      <c r="ROX838" s="137"/>
      <c r="ROY838" s="137"/>
      <c r="ROZ838" s="137"/>
      <c r="RPA838" s="137"/>
      <c r="RPB838" s="137"/>
      <c r="RPC838" s="137"/>
      <c r="RPD838" s="137"/>
      <c r="RPE838" s="137"/>
      <c r="RPF838" s="137"/>
      <c r="RPG838" s="137"/>
      <c r="RPH838" s="137"/>
      <c r="RPI838" s="137"/>
      <c r="RPJ838" s="137"/>
      <c r="RPK838" s="137"/>
      <c r="RPL838" s="137"/>
      <c r="RPM838" s="137"/>
      <c r="RPN838" s="137"/>
      <c r="RPO838" s="137"/>
      <c r="RPP838" s="137"/>
      <c r="RPQ838" s="137"/>
      <c r="RPR838" s="137"/>
      <c r="RPS838" s="137"/>
      <c r="RPT838" s="137"/>
      <c r="RPU838" s="137"/>
      <c r="RPV838" s="137"/>
      <c r="RPW838" s="137"/>
      <c r="RPX838" s="137"/>
      <c r="RPY838" s="137"/>
      <c r="RPZ838" s="137"/>
      <c r="RQA838" s="137"/>
      <c r="RQB838" s="137"/>
      <c r="RQC838" s="137"/>
      <c r="RQD838" s="137"/>
      <c r="RQE838" s="137"/>
      <c r="RQF838" s="137"/>
      <c r="RQG838" s="137"/>
      <c r="RQH838" s="137"/>
      <c r="RQI838" s="137"/>
      <c r="RQJ838" s="137"/>
      <c r="RQK838" s="137"/>
      <c r="RQL838" s="137"/>
      <c r="RQM838" s="137"/>
      <c r="RQN838" s="137"/>
      <c r="RQO838" s="137"/>
      <c r="RQP838" s="137"/>
      <c r="RQQ838" s="137"/>
      <c r="RQR838" s="137"/>
      <c r="RQS838" s="137"/>
      <c r="RQT838" s="137"/>
      <c r="RQU838" s="137"/>
      <c r="RQV838" s="137"/>
      <c r="RQW838" s="137"/>
      <c r="RQX838" s="137"/>
      <c r="RQY838" s="137"/>
      <c r="RQZ838" s="137"/>
      <c r="RRA838" s="137"/>
      <c r="RRB838" s="137"/>
      <c r="RRC838" s="137"/>
      <c r="RRD838" s="137"/>
      <c r="RRE838" s="137"/>
      <c r="RRF838" s="137"/>
      <c r="RRG838" s="137"/>
      <c r="RRH838" s="137"/>
      <c r="RRI838" s="137"/>
      <c r="RRJ838" s="137"/>
      <c r="RRK838" s="137"/>
      <c r="RRL838" s="137"/>
      <c r="RRM838" s="137"/>
      <c r="RRN838" s="137"/>
      <c r="RRO838" s="137"/>
      <c r="RRP838" s="137"/>
      <c r="RRQ838" s="137"/>
      <c r="RRR838" s="137"/>
      <c r="RRS838" s="137"/>
      <c r="RRT838" s="137"/>
      <c r="RRU838" s="137"/>
      <c r="RRV838" s="137"/>
      <c r="RRW838" s="137"/>
      <c r="RRX838" s="137"/>
      <c r="RRY838" s="137"/>
      <c r="RRZ838" s="137"/>
      <c r="RSA838" s="137"/>
      <c r="RSB838" s="137"/>
      <c r="RSC838" s="137"/>
      <c r="RSD838" s="137"/>
      <c r="RSE838" s="137"/>
      <c r="RSF838" s="137"/>
      <c r="RSG838" s="137"/>
      <c r="RSH838" s="137"/>
      <c r="RSI838" s="137"/>
      <c r="RSJ838" s="137"/>
      <c r="RSK838" s="137"/>
      <c r="RSL838" s="137"/>
      <c r="RSM838" s="137"/>
      <c r="RSN838" s="137"/>
      <c r="RSO838" s="137"/>
      <c r="RSP838" s="137"/>
      <c r="RSQ838" s="137"/>
      <c r="RSR838" s="137"/>
      <c r="RSS838" s="137"/>
      <c r="RST838" s="137"/>
      <c r="RSU838" s="137"/>
      <c r="RSV838" s="137"/>
      <c r="RSW838" s="137"/>
      <c r="RSX838" s="137"/>
      <c r="RSY838" s="137"/>
      <c r="RSZ838" s="137"/>
      <c r="RTA838" s="137"/>
      <c r="RTB838" s="137"/>
      <c r="RTC838" s="137"/>
      <c r="RTD838" s="137"/>
      <c r="RTE838" s="137"/>
      <c r="RTF838" s="137"/>
      <c r="RTG838" s="137"/>
      <c r="RTH838" s="137"/>
      <c r="RTI838" s="137"/>
      <c r="RTJ838" s="137"/>
      <c r="RTK838" s="137"/>
      <c r="RTL838" s="137"/>
      <c r="RTM838" s="137"/>
      <c r="RTN838" s="137"/>
      <c r="RTO838" s="137"/>
      <c r="RTP838" s="137"/>
      <c r="RTQ838" s="137"/>
      <c r="RTR838" s="137"/>
      <c r="RTS838" s="137"/>
      <c r="RTT838" s="137"/>
      <c r="RTU838" s="137"/>
      <c r="RTV838" s="137"/>
      <c r="RTW838" s="137"/>
      <c r="RTX838" s="137"/>
      <c r="RTY838" s="137"/>
      <c r="RTZ838" s="137"/>
      <c r="RUA838" s="137"/>
      <c r="RUB838" s="137"/>
      <c r="RUC838" s="137"/>
      <c r="RUD838" s="137"/>
      <c r="RUE838" s="137"/>
      <c r="RUF838" s="137"/>
      <c r="RUG838" s="137"/>
      <c r="RUH838" s="137"/>
      <c r="RUI838" s="137"/>
      <c r="RUJ838" s="137"/>
      <c r="RUK838" s="137"/>
      <c r="RUL838" s="137"/>
      <c r="RUM838" s="137"/>
      <c r="RUN838" s="137"/>
      <c r="RUO838" s="137"/>
      <c r="RUP838" s="137"/>
      <c r="RUQ838" s="137"/>
      <c r="RUR838" s="137"/>
      <c r="RUS838" s="137"/>
      <c r="RUT838" s="137"/>
      <c r="RUU838" s="137"/>
      <c r="RUV838" s="137"/>
      <c r="RUW838" s="137"/>
      <c r="RUX838" s="137"/>
      <c r="RUY838" s="137"/>
      <c r="RUZ838" s="137"/>
      <c r="RVA838" s="137"/>
      <c r="RVB838" s="137"/>
      <c r="RVC838" s="137"/>
      <c r="RVD838" s="137"/>
      <c r="RVE838" s="137"/>
      <c r="RVF838" s="137"/>
      <c r="RVG838" s="137"/>
      <c r="RVH838" s="137"/>
      <c r="RVI838" s="137"/>
      <c r="RVJ838" s="137"/>
      <c r="RVK838" s="137"/>
      <c r="RVL838" s="137"/>
      <c r="RVM838" s="137"/>
      <c r="RVN838" s="137"/>
      <c r="RVO838" s="137"/>
      <c r="RVP838" s="137"/>
      <c r="RVQ838" s="137"/>
      <c r="RVR838" s="137"/>
      <c r="RVS838" s="137"/>
      <c r="RVT838" s="137"/>
      <c r="RVU838" s="137"/>
      <c r="RVV838" s="137"/>
      <c r="RVW838" s="137"/>
      <c r="RVX838" s="137"/>
      <c r="RVY838" s="137"/>
      <c r="RVZ838" s="137"/>
      <c r="RWA838" s="137"/>
      <c r="RWB838" s="137"/>
      <c r="RWC838" s="137"/>
      <c r="RWD838" s="137"/>
      <c r="RWE838" s="137"/>
      <c r="RWF838" s="137"/>
      <c r="RWG838" s="137"/>
      <c r="RWH838" s="137"/>
      <c r="RWI838" s="137"/>
      <c r="RWJ838" s="137"/>
      <c r="RWK838" s="137"/>
      <c r="RWL838" s="137"/>
      <c r="RWM838" s="137"/>
      <c r="RWN838" s="137"/>
      <c r="RWO838" s="137"/>
      <c r="RWP838" s="137"/>
      <c r="RWQ838" s="137"/>
      <c r="RWR838" s="137"/>
      <c r="RWS838" s="137"/>
      <c r="RWT838" s="137"/>
      <c r="RWU838" s="137"/>
      <c r="RWV838" s="137"/>
      <c r="RWW838" s="137"/>
      <c r="RWX838" s="137"/>
      <c r="RWY838" s="137"/>
      <c r="RWZ838" s="137"/>
      <c r="RXA838" s="137"/>
      <c r="RXB838" s="137"/>
      <c r="RXC838" s="137"/>
      <c r="RXD838" s="137"/>
      <c r="RXE838" s="137"/>
      <c r="RXF838" s="137"/>
      <c r="RXG838" s="137"/>
      <c r="RXH838" s="137"/>
      <c r="RXI838" s="137"/>
      <c r="RXJ838" s="137"/>
      <c r="RXK838" s="137"/>
      <c r="RXL838" s="137"/>
      <c r="RXM838" s="137"/>
      <c r="RXN838" s="137"/>
      <c r="RXO838" s="137"/>
      <c r="RXP838" s="137"/>
      <c r="RXQ838" s="137"/>
      <c r="RXR838" s="137"/>
      <c r="RXS838" s="137"/>
      <c r="RXT838" s="137"/>
      <c r="RXU838" s="137"/>
      <c r="RXV838" s="137"/>
      <c r="RXW838" s="137"/>
      <c r="RXX838" s="137"/>
      <c r="RXY838" s="137"/>
      <c r="RXZ838" s="137"/>
      <c r="RYA838" s="137"/>
      <c r="RYB838" s="137"/>
      <c r="RYC838" s="137"/>
      <c r="RYD838" s="137"/>
      <c r="RYE838" s="137"/>
      <c r="RYF838" s="137"/>
      <c r="RYG838" s="137"/>
      <c r="RYH838" s="137"/>
      <c r="RYI838" s="137"/>
      <c r="RYJ838" s="137"/>
      <c r="RYK838" s="137"/>
      <c r="RYL838" s="137"/>
      <c r="RYM838" s="137"/>
      <c r="RYN838" s="137"/>
      <c r="RYO838" s="137"/>
      <c r="RYP838" s="137"/>
      <c r="RYQ838" s="137"/>
      <c r="RYR838" s="137"/>
      <c r="RYS838" s="137"/>
      <c r="RYT838" s="137"/>
      <c r="RYU838" s="137"/>
      <c r="RYV838" s="137"/>
      <c r="RYW838" s="137"/>
      <c r="RYX838" s="137"/>
      <c r="RYY838" s="137"/>
      <c r="RYZ838" s="137"/>
      <c r="RZA838" s="137"/>
      <c r="RZB838" s="137"/>
      <c r="RZC838" s="137"/>
      <c r="RZD838" s="137"/>
      <c r="RZE838" s="137"/>
      <c r="RZF838" s="137"/>
      <c r="RZG838" s="137"/>
      <c r="RZH838" s="137"/>
      <c r="RZI838" s="137"/>
      <c r="RZJ838" s="137"/>
      <c r="RZK838" s="137"/>
      <c r="RZL838" s="137"/>
      <c r="RZM838" s="137"/>
      <c r="RZN838" s="137"/>
      <c r="RZO838" s="137"/>
      <c r="RZP838" s="137"/>
      <c r="RZQ838" s="137"/>
      <c r="RZR838" s="137"/>
      <c r="RZS838" s="137"/>
      <c r="RZT838" s="137"/>
      <c r="RZU838" s="137"/>
      <c r="RZV838" s="137"/>
      <c r="RZW838" s="137"/>
      <c r="RZX838" s="137"/>
      <c r="RZY838" s="137"/>
      <c r="RZZ838" s="137"/>
      <c r="SAA838" s="137"/>
      <c r="SAB838" s="137"/>
      <c r="SAC838" s="137"/>
      <c r="SAD838" s="137"/>
      <c r="SAE838" s="137"/>
      <c r="SAF838" s="137"/>
      <c r="SAG838" s="137"/>
      <c r="SAH838" s="137"/>
      <c r="SAI838" s="137"/>
      <c r="SAJ838" s="137"/>
      <c r="SAK838" s="137"/>
      <c r="SAL838" s="137"/>
      <c r="SAM838" s="137"/>
      <c r="SAN838" s="137"/>
      <c r="SAO838" s="137"/>
      <c r="SAP838" s="137"/>
      <c r="SAQ838" s="137"/>
      <c r="SAR838" s="137"/>
      <c r="SAS838" s="137"/>
      <c r="SAT838" s="137"/>
      <c r="SAU838" s="137"/>
      <c r="SAV838" s="137"/>
      <c r="SAW838" s="137"/>
      <c r="SAX838" s="137"/>
      <c r="SAY838" s="137"/>
      <c r="SAZ838" s="137"/>
      <c r="SBA838" s="137"/>
      <c r="SBB838" s="137"/>
      <c r="SBC838" s="137"/>
      <c r="SBD838" s="137"/>
      <c r="SBE838" s="137"/>
      <c r="SBF838" s="137"/>
      <c r="SBG838" s="137"/>
      <c r="SBH838" s="137"/>
      <c r="SBI838" s="137"/>
      <c r="SBJ838" s="137"/>
      <c r="SBK838" s="137"/>
      <c r="SBL838" s="137"/>
      <c r="SBM838" s="137"/>
      <c r="SBN838" s="137"/>
      <c r="SBO838" s="137"/>
      <c r="SBP838" s="137"/>
      <c r="SBQ838" s="137"/>
      <c r="SBR838" s="137"/>
      <c r="SBS838" s="137"/>
      <c r="SBT838" s="137"/>
      <c r="SBU838" s="137"/>
      <c r="SBV838" s="137"/>
      <c r="SBW838" s="137"/>
      <c r="SBX838" s="137"/>
      <c r="SBY838" s="137"/>
      <c r="SBZ838" s="137"/>
      <c r="SCA838" s="137"/>
      <c r="SCB838" s="137"/>
      <c r="SCC838" s="137"/>
      <c r="SCD838" s="137"/>
      <c r="SCE838" s="137"/>
      <c r="SCF838" s="137"/>
      <c r="SCG838" s="137"/>
      <c r="SCH838" s="137"/>
      <c r="SCI838" s="137"/>
      <c r="SCJ838" s="137"/>
      <c r="SCK838" s="137"/>
      <c r="SCL838" s="137"/>
      <c r="SCM838" s="137"/>
      <c r="SCN838" s="137"/>
      <c r="SCO838" s="137"/>
      <c r="SCP838" s="137"/>
      <c r="SCQ838" s="137"/>
      <c r="SCR838" s="137"/>
      <c r="SCS838" s="137"/>
      <c r="SCT838" s="137"/>
      <c r="SCU838" s="137"/>
      <c r="SCV838" s="137"/>
      <c r="SCW838" s="137"/>
      <c r="SCX838" s="137"/>
      <c r="SCY838" s="137"/>
      <c r="SCZ838" s="137"/>
      <c r="SDA838" s="137"/>
      <c r="SDB838" s="137"/>
      <c r="SDC838" s="137"/>
      <c r="SDD838" s="137"/>
      <c r="SDE838" s="137"/>
      <c r="SDF838" s="137"/>
      <c r="SDG838" s="137"/>
      <c r="SDH838" s="137"/>
      <c r="SDI838" s="137"/>
      <c r="SDJ838" s="137"/>
      <c r="SDK838" s="137"/>
      <c r="SDL838" s="137"/>
      <c r="SDM838" s="137"/>
      <c r="SDN838" s="137"/>
      <c r="SDO838" s="137"/>
      <c r="SDP838" s="137"/>
      <c r="SDQ838" s="137"/>
      <c r="SDR838" s="137"/>
      <c r="SDS838" s="137"/>
      <c r="SDT838" s="137"/>
      <c r="SDU838" s="137"/>
      <c r="SDV838" s="137"/>
      <c r="SDW838" s="137"/>
      <c r="SDX838" s="137"/>
      <c r="SDY838" s="137"/>
      <c r="SDZ838" s="137"/>
      <c r="SEA838" s="137"/>
      <c r="SEB838" s="137"/>
      <c r="SEC838" s="137"/>
      <c r="SED838" s="137"/>
      <c r="SEE838" s="137"/>
      <c r="SEF838" s="137"/>
      <c r="SEG838" s="137"/>
      <c r="SEH838" s="137"/>
      <c r="SEI838" s="137"/>
      <c r="SEJ838" s="137"/>
      <c r="SEK838" s="137"/>
      <c r="SEL838" s="137"/>
      <c r="SEM838" s="137"/>
      <c r="SEN838" s="137"/>
      <c r="SEO838" s="137"/>
      <c r="SEP838" s="137"/>
      <c r="SEQ838" s="137"/>
      <c r="SER838" s="137"/>
      <c r="SES838" s="137"/>
      <c r="SET838" s="137"/>
      <c r="SEU838" s="137"/>
      <c r="SEV838" s="137"/>
      <c r="SEW838" s="137"/>
      <c r="SEX838" s="137"/>
      <c r="SEY838" s="137"/>
      <c r="SEZ838" s="137"/>
      <c r="SFA838" s="137"/>
      <c r="SFB838" s="137"/>
      <c r="SFC838" s="137"/>
      <c r="SFD838" s="137"/>
      <c r="SFE838" s="137"/>
      <c r="SFF838" s="137"/>
      <c r="SFG838" s="137"/>
      <c r="SFH838" s="137"/>
      <c r="SFI838" s="137"/>
      <c r="SFJ838" s="137"/>
      <c r="SFK838" s="137"/>
      <c r="SFL838" s="137"/>
      <c r="SFM838" s="137"/>
      <c r="SFN838" s="137"/>
      <c r="SFO838" s="137"/>
      <c r="SFP838" s="137"/>
      <c r="SFQ838" s="137"/>
      <c r="SFR838" s="137"/>
      <c r="SFS838" s="137"/>
      <c r="SFT838" s="137"/>
      <c r="SFU838" s="137"/>
      <c r="SFV838" s="137"/>
      <c r="SFW838" s="137"/>
      <c r="SFX838" s="137"/>
      <c r="SFY838" s="137"/>
      <c r="SFZ838" s="137"/>
      <c r="SGA838" s="137"/>
      <c r="SGB838" s="137"/>
      <c r="SGC838" s="137"/>
      <c r="SGD838" s="137"/>
      <c r="SGE838" s="137"/>
      <c r="SGF838" s="137"/>
      <c r="SGG838" s="137"/>
      <c r="SGH838" s="137"/>
      <c r="SGI838" s="137"/>
      <c r="SGJ838" s="137"/>
      <c r="SGK838" s="137"/>
      <c r="SGL838" s="137"/>
      <c r="SGM838" s="137"/>
      <c r="SGN838" s="137"/>
      <c r="SGO838" s="137"/>
      <c r="SGP838" s="137"/>
      <c r="SGQ838" s="137"/>
      <c r="SGR838" s="137"/>
      <c r="SGS838" s="137"/>
      <c r="SGT838" s="137"/>
      <c r="SGU838" s="137"/>
      <c r="SGV838" s="137"/>
      <c r="SGW838" s="137"/>
      <c r="SGX838" s="137"/>
      <c r="SGY838" s="137"/>
      <c r="SGZ838" s="137"/>
      <c r="SHA838" s="137"/>
      <c r="SHB838" s="137"/>
      <c r="SHC838" s="137"/>
      <c r="SHD838" s="137"/>
      <c r="SHE838" s="137"/>
      <c r="SHF838" s="137"/>
      <c r="SHG838" s="137"/>
      <c r="SHH838" s="137"/>
      <c r="SHI838" s="137"/>
      <c r="SHJ838" s="137"/>
      <c r="SHK838" s="137"/>
      <c r="SHL838" s="137"/>
      <c r="SHM838" s="137"/>
      <c r="SHN838" s="137"/>
      <c r="SHO838" s="137"/>
      <c r="SHP838" s="137"/>
      <c r="SHQ838" s="137"/>
      <c r="SHR838" s="137"/>
      <c r="SHS838" s="137"/>
      <c r="SHT838" s="137"/>
      <c r="SHU838" s="137"/>
      <c r="SHV838" s="137"/>
      <c r="SHW838" s="137"/>
      <c r="SHX838" s="137"/>
      <c r="SHY838" s="137"/>
      <c r="SHZ838" s="137"/>
      <c r="SIA838" s="137"/>
      <c r="SIB838" s="137"/>
      <c r="SIC838" s="137"/>
      <c r="SID838" s="137"/>
      <c r="SIE838" s="137"/>
      <c r="SIF838" s="137"/>
      <c r="SIG838" s="137"/>
      <c r="SIH838" s="137"/>
      <c r="SII838" s="137"/>
      <c r="SIJ838" s="137"/>
      <c r="SIK838" s="137"/>
      <c r="SIL838" s="137"/>
      <c r="SIM838" s="137"/>
      <c r="SIN838" s="137"/>
      <c r="SIO838" s="137"/>
      <c r="SIP838" s="137"/>
      <c r="SIQ838" s="137"/>
      <c r="SIR838" s="137"/>
      <c r="SIS838" s="137"/>
      <c r="SIT838" s="137"/>
      <c r="SIU838" s="137"/>
      <c r="SIV838" s="137"/>
      <c r="SIW838" s="137"/>
      <c r="SIX838" s="137"/>
      <c r="SIY838" s="137"/>
      <c r="SIZ838" s="137"/>
      <c r="SJA838" s="137"/>
      <c r="SJB838" s="137"/>
      <c r="SJC838" s="137"/>
      <c r="SJD838" s="137"/>
      <c r="SJE838" s="137"/>
      <c r="SJF838" s="137"/>
      <c r="SJG838" s="137"/>
      <c r="SJH838" s="137"/>
      <c r="SJI838" s="137"/>
      <c r="SJJ838" s="137"/>
      <c r="SJK838" s="137"/>
      <c r="SJL838" s="137"/>
      <c r="SJM838" s="137"/>
      <c r="SJN838" s="137"/>
      <c r="SJO838" s="137"/>
      <c r="SJP838" s="137"/>
      <c r="SJQ838" s="137"/>
      <c r="SJR838" s="137"/>
      <c r="SJS838" s="137"/>
      <c r="SJT838" s="137"/>
      <c r="SJU838" s="137"/>
      <c r="SJV838" s="137"/>
      <c r="SJW838" s="137"/>
      <c r="SJX838" s="137"/>
      <c r="SJY838" s="137"/>
      <c r="SJZ838" s="137"/>
      <c r="SKA838" s="137"/>
      <c r="SKB838" s="137"/>
      <c r="SKC838" s="137"/>
      <c r="SKD838" s="137"/>
      <c r="SKE838" s="137"/>
      <c r="SKF838" s="137"/>
      <c r="SKG838" s="137"/>
      <c r="SKH838" s="137"/>
      <c r="SKI838" s="137"/>
      <c r="SKJ838" s="137"/>
      <c r="SKK838" s="137"/>
      <c r="SKL838" s="137"/>
      <c r="SKM838" s="137"/>
      <c r="SKN838" s="137"/>
      <c r="SKO838" s="137"/>
      <c r="SKP838" s="137"/>
      <c r="SKQ838" s="137"/>
      <c r="SKR838" s="137"/>
      <c r="SKS838" s="137"/>
      <c r="SKT838" s="137"/>
      <c r="SKU838" s="137"/>
      <c r="SKV838" s="137"/>
      <c r="SKW838" s="137"/>
      <c r="SKX838" s="137"/>
      <c r="SKY838" s="137"/>
      <c r="SKZ838" s="137"/>
      <c r="SLA838" s="137"/>
      <c r="SLB838" s="137"/>
      <c r="SLC838" s="137"/>
      <c r="SLD838" s="137"/>
      <c r="SLE838" s="137"/>
      <c r="SLF838" s="137"/>
      <c r="SLG838" s="137"/>
      <c r="SLH838" s="137"/>
      <c r="SLI838" s="137"/>
      <c r="SLJ838" s="137"/>
      <c r="SLK838" s="137"/>
      <c r="SLL838" s="137"/>
      <c r="SLM838" s="137"/>
      <c r="SLN838" s="137"/>
      <c r="SLO838" s="137"/>
      <c r="SLP838" s="137"/>
      <c r="SLQ838" s="137"/>
      <c r="SLR838" s="137"/>
      <c r="SLS838" s="137"/>
      <c r="SLT838" s="137"/>
      <c r="SLU838" s="137"/>
      <c r="SLV838" s="137"/>
      <c r="SLW838" s="137"/>
      <c r="SLX838" s="137"/>
      <c r="SLY838" s="137"/>
      <c r="SLZ838" s="137"/>
      <c r="SMA838" s="137"/>
      <c r="SMB838" s="137"/>
      <c r="SMC838" s="137"/>
      <c r="SMD838" s="137"/>
      <c r="SME838" s="137"/>
      <c r="SMF838" s="137"/>
      <c r="SMG838" s="137"/>
      <c r="SMH838" s="137"/>
      <c r="SMI838" s="137"/>
      <c r="SMJ838" s="137"/>
      <c r="SMK838" s="137"/>
      <c r="SML838" s="137"/>
      <c r="SMM838" s="137"/>
      <c r="SMN838" s="137"/>
      <c r="SMO838" s="137"/>
      <c r="SMP838" s="137"/>
      <c r="SMQ838" s="137"/>
      <c r="SMR838" s="137"/>
      <c r="SMS838" s="137"/>
      <c r="SMT838" s="137"/>
      <c r="SMU838" s="137"/>
      <c r="SMV838" s="137"/>
      <c r="SMW838" s="137"/>
      <c r="SMX838" s="137"/>
      <c r="SMY838" s="137"/>
      <c r="SMZ838" s="137"/>
      <c r="SNA838" s="137"/>
      <c r="SNB838" s="137"/>
      <c r="SNC838" s="137"/>
      <c r="SND838" s="137"/>
      <c r="SNE838" s="137"/>
      <c r="SNF838" s="137"/>
      <c r="SNG838" s="137"/>
      <c r="SNH838" s="137"/>
      <c r="SNI838" s="137"/>
      <c r="SNJ838" s="137"/>
      <c r="SNK838" s="137"/>
      <c r="SNL838" s="137"/>
      <c r="SNM838" s="137"/>
      <c r="SNN838" s="137"/>
      <c r="SNO838" s="137"/>
      <c r="SNP838" s="137"/>
      <c r="SNQ838" s="137"/>
      <c r="SNR838" s="137"/>
      <c r="SNS838" s="137"/>
      <c r="SNT838" s="137"/>
      <c r="SNU838" s="137"/>
      <c r="SNV838" s="137"/>
      <c r="SNW838" s="137"/>
      <c r="SNX838" s="137"/>
      <c r="SNY838" s="137"/>
      <c r="SNZ838" s="137"/>
      <c r="SOA838" s="137"/>
      <c r="SOB838" s="137"/>
      <c r="SOC838" s="137"/>
      <c r="SOD838" s="137"/>
      <c r="SOE838" s="137"/>
      <c r="SOF838" s="137"/>
      <c r="SOG838" s="137"/>
      <c r="SOH838" s="137"/>
      <c r="SOI838" s="137"/>
      <c r="SOJ838" s="137"/>
      <c r="SOK838" s="137"/>
      <c r="SOL838" s="137"/>
      <c r="SOM838" s="137"/>
      <c r="SON838" s="137"/>
      <c r="SOO838" s="137"/>
      <c r="SOP838" s="137"/>
      <c r="SOQ838" s="137"/>
      <c r="SOR838" s="137"/>
      <c r="SOS838" s="137"/>
      <c r="SOT838" s="137"/>
      <c r="SOU838" s="137"/>
      <c r="SOV838" s="137"/>
      <c r="SOW838" s="137"/>
      <c r="SOX838" s="137"/>
      <c r="SOY838" s="137"/>
      <c r="SOZ838" s="137"/>
      <c r="SPA838" s="137"/>
      <c r="SPB838" s="137"/>
      <c r="SPC838" s="137"/>
      <c r="SPD838" s="137"/>
      <c r="SPE838" s="137"/>
      <c r="SPF838" s="137"/>
      <c r="SPG838" s="137"/>
      <c r="SPH838" s="137"/>
      <c r="SPI838" s="137"/>
      <c r="SPJ838" s="137"/>
      <c r="SPK838" s="137"/>
      <c r="SPL838" s="137"/>
      <c r="SPM838" s="137"/>
      <c r="SPN838" s="137"/>
      <c r="SPO838" s="137"/>
      <c r="SPP838" s="137"/>
      <c r="SPQ838" s="137"/>
      <c r="SPR838" s="137"/>
      <c r="SPS838" s="137"/>
      <c r="SPT838" s="137"/>
      <c r="SPU838" s="137"/>
      <c r="SPV838" s="137"/>
      <c r="SPW838" s="137"/>
      <c r="SPX838" s="137"/>
      <c r="SPY838" s="137"/>
      <c r="SPZ838" s="137"/>
      <c r="SQA838" s="137"/>
      <c r="SQB838" s="137"/>
      <c r="SQC838" s="137"/>
      <c r="SQD838" s="137"/>
      <c r="SQE838" s="137"/>
      <c r="SQF838" s="137"/>
      <c r="SQG838" s="137"/>
      <c r="SQH838" s="137"/>
      <c r="SQI838" s="137"/>
      <c r="SQJ838" s="137"/>
      <c r="SQK838" s="137"/>
      <c r="SQL838" s="137"/>
      <c r="SQM838" s="137"/>
      <c r="SQN838" s="137"/>
      <c r="SQO838" s="137"/>
      <c r="SQP838" s="137"/>
      <c r="SQQ838" s="137"/>
      <c r="SQR838" s="137"/>
      <c r="SQS838" s="137"/>
      <c r="SQT838" s="137"/>
      <c r="SQU838" s="137"/>
      <c r="SQV838" s="137"/>
      <c r="SQW838" s="137"/>
      <c r="SQX838" s="137"/>
      <c r="SQY838" s="137"/>
      <c r="SQZ838" s="137"/>
      <c r="SRA838" s="137"/>
      <c r="SRB838" s="137"/>
      <c r="SRC838" s="137"/>
      <c r="SRD838" s="137"/>
      <c r="SRE838" s="137"/>
      <c r="SRF838" s="137"/>
      <c r="SRG838" s="137"/>
      <c r="SRH838" s="137"/>
      <c r="SRI838" s="137"/>
      <c r="SRJ838" s="137"/>
      <c r="SRK838" s="137"/>
      <c r="SRL838" s="137"/>
      <c r="SRM838" s="137"/>
      <c r="SRN838" s="137"/>
      <c r="SRO838" s="137"/>
      <c r="SRP838" s="137"/>
      <c r="SRQ838" s="137"/>
      <c r="SRR838" s="137"/>
      <c r="SRS838" s="137"/>
      <c r="SRT838" s="137"/>
      <c r="SRU838" s="137"/>
      <c r="SRV838" s="137"/>
      <c r="SRW838" s="137"/>
      <c r="SRX838" s="137"/>
      <c r="SRY838" s="137"/>
      <c r="SRZ838" s="137"/>
      <c r="SSA838" s="137"/>
      <c r="SSB838" s="137"/>
      <c r="SSC838" s="137"/>
      <c r="SSD838" s="137"/>
      <c r="SSE838" s="137"/>
      <c r="SSF838" s="137"/>
      <c r="SSG838" s="137"/>
      <c r="SSH838" s="137"/>
      <c r="SSI838" s="137"/>
      <c r="SSJ838" s="137"/>
      <c r="SSK838" s="137"/>
      <c r="SSL838" s="137"/>
      <c r="SSM838" s="137"/>
      <c r="SSN838" s="137"/>
      <c r="SSO838" s="137"/>
      <c r="SSP838" s="137"/>
      <c r="SSQ838" s="137"/>
      <c r="SSR838" s="137"/>
      <c r="SSS838" s="137"/>
      <c r="SST838" s="137"/>
      <c r="SSU838" s="137"/>
      <c r="SSV838" s="137"/>
      <c r="SSW838" s="137"/>
      <c r="SSX838" s="137"/>
      <c r="SSY838" s="137"/>
      <c r="SSZ838" s="137"/>
      <c r="STA838" s="137"/>
      <c r="STB838" s="137"/>
      <c r="STC838" s="137"/>
      <c r="STD838" s="137"/>
      <c r="STE838" s="137"/>
      <c r="STF838" s="137"/>
      <c r="STG838" s="137"/>
      <c r="STH838" s="137"/>
      <c r="STI838" s="137"/>
      <c r="STJ838" s="137"/>
      <c r="STK838" s="137"/>
      <c r="STL838" s="137"/>
      <c r="STM838" s="137"/>
      <c r="STN838" s="137"/>
      <c r="STO838" s="137"/>
      <c r="STP838" s="137"/>
      <c r="STQ838" s="137"/>
      <c r="STR838" s="137"/>
      <c r="STS838" s="137"/>
      <c r="STT838" s="137"/>
      <c r="STU838" s="137"/>
      <c r="STV838" s="137"/>
      <c r="STW838" s="137"/>
      <c r="STX838" s="137"/>
      <c r="STY838" s="137"/>
      <c r="STZ838" s="137"/>
      <c r="SUA838" s="137"/>
      <c r="SUB838" s="137"/>
      <c r="SUC838" s="137"/>
      <c r="SUD838" s="137"/>
      <c r="SUE838" s="137"/>
      <c r="SUF838" s="137"/>
      <c r="SUG838" s="137"/>
      <c r="SUH838" s="137"/>
      <c r="SUI838" s="137"/>
      <c r="SUJ838" s="137"/>
      <c r="SUK838" s="137"/>
      <c r="SUL838" s="137"/>
      <c r="SUM838" s="137"/>
      <c r="SUN838" s="137"/>
      <c r="SUO838" s="137"/>
      <c r="SUP838" s="137"/>
      <c r="SUQ838" s="137"/>
      <c r="SUR838" s="137"/>
      <c r="SUS838" s="137"/>
      <c r="SUT838" s="137"/>
      <c r="SUU838" s="137"/>
      <c r="SUV838" s="137"/>
      <c r="SUW838" s="137"/>
      <c r="SUX838" s="137"/>
      <c r="SUY838" s="137"/>
      <c r="SUZ838" s="137"/>
      <c r="SVA838" s="137"/>
      <c r="SVB838" s="137"/>
      <c r="SVC838" s="137"/>
      <c r="SVD838" s="137"/>
      <c r="SVE838" s="137"/>
      <c r="SVF838" s="137"/>
      <c r="SVG838" s="137"/>
      <c r="SVH838" s="137"/>
      <c r="SVI838" s="137"/>
      <c r="SVJ838" s="137"/>
      <c r="SVK838" s="137"/>
      <c r="SVL838" s="137"/>
      <c r="SVM838" s="137"/>
      <c r="SVN838" s="137"/>
      <c r="SVO838" s="137"/>
      <c r="SVP838" s="137"/>
      <c r="SVQ838" s="137"/>
      <c r="SVR838" s="137"/>
      <c r="SVS838" s="137"/>
      <c r="SVT838" s="137"/>
      <c r="SVU838" s="137"/>
      <c r="SVV838" s="137"/>
      <c r="SVW838" s="137"/>
      <c r="SVX838" s="137"/>
      <c r="SVY838" s="137"/>
      <c r="SVZ838" s="137"/>
      <c r="SWA838" s="137"/>
      <c r="SWB838" s="137"/>
      <c r="SWC838" s="137"/>
      <c r="SWD838" s="137"/>
      <c r="SWE838" s="137"/>
      <c r="SWF838" s="137"/>
      <c r="SWG838" s="137"/>
      <c r="SWH838" s="137"/>
      <c r="SWI838" s="137"/>
      <c r="SWJ838" s="137"/>
      <c r="SWK838" s="137"/>
      <c r="SWL838" s="137"/>
      <c r="SWM838" s="137"/>
      <c r="SWN838" s="137"/>
      <c r="SWO838" s="137"/>
      <c r="SWP838" s="137"/>
      <c r="SWQ838" s="137"/>
      <c r="SWR838" s="137"/>
      <c r="SWS838" s="137"/>
      <c r="SWT838" s="137"/>
      <c r="SWU838" s="137"/>
      <c r="SWV838" s="137"/>
      <c r="SWW838" s="137"/>
      <c r="SWX838" s="137"/>
      <c r="SWY838" s="137"/>
      <c r="SWZ838" s="137"/>
      <c r="SXA838" s="137"/>
      <c r="SXB838" s="137"/>
      <c r="SXC838" s="137"/>
      <c r="SXD838" s="137"/>
      <c r="SXE838" s="137"/>
      <c r="SXF838" s="137"/>
      <c r="SXG838" s="137"/>
      <c r="SXH838" s="137"/>
      <c r="SXI838" s="137"/>
      <c r="SXJ838" s="137"/>
      <c r="SXK838" s="137"/>
      <c r="SXL838" s="137"/>
      <c r="SXM838" s="137"/>
      <c r="SXN838" s="137"/>
      <c r="SXO838" s="137"/>
      <c r="SXP838" s="137"/>
      <c r="SXQ838" s="137"/>
      <c r="SXR838" s="137"/>
      <c r="SXS838" s="137"/>
      <c r="SXT838" s="137"/>
      <c r="SXU838" s="137"/>
      <c r="SXV838" s="137"/>
      <c r="SXW838" s="137"/>
      <c r="SXX838" s="137"/>
      <c r="SXY838" s="137"/>
      <c r="SXZ838" s="137"/>
      <c r="SYA838" s="137"/>
      <c r="SYB838" s="137"/>
      <c r="SYC838" s="137"/>
      <c r="SYD838" s="137"/>
      <c r="SYE838" s="137"/>
      <c r="SYF838" s="137"/>
      <c r="SYG838" s="137"/>
      <c r="SYH838" s="137"/>
      <c r="SYI838" s="137"/>
      <c r="SYJ838" s="137"/>
      <c r="SYK838" s="137"/>
      <c r="SYL838" s="137"/>
      <c r="SYM838" s="137"/>
      <c r="SYN838" s="137"/>
      <c r="SYO838" s="137"/>
      <c r="SYP838" s="137"/>
      <c r="SYQ838" s="137"/>
      <c r="SYR838" s="137"/>
      <c r="SYS838" s="137"/>
      <c r="SYT838" s="137"/>
      <c r="SYU838" s="137"/>
      <c r="SYV838" s="137"/>
      <c r="SYW838" s="137"/>
      <c r="SYX838" s="137"/>
      <c r="SYY838" s="137"/>
      <c r="SYZ838" s="137"/>
      <c r="SZA838" s="137"/>
      <c r="SZB838" s="137"/>
      <c r="SZC838" s="137"/>
      <c r="SZD838" s="137"/>
      <c r="SZE838" s="137"/>
      <c r="SZF838" s="137"/>
      <c r="SZG838" s="137"/>
      <c r="SZH838" s="137"/>
      <c r="SZI838" s="137"/>
      <c r="SZJ838" s="137"/>
      <c r="SZK838" s="137"/>
      <c r="SZL838" s="137"/>
      <c r="SZM838" s="137"/>
      <c r="SZN838" s="137"/>
      <c r="SZO838" s="137"/>
      <c r="SZP838" s="137"/>
      <c r="SZQ838" s="137"/>
      <c r="SZR838" s="137"/>
      <c r="SZS838" s="137"/>
      <c r="SZT838" s="137"/>
      <c r="SZU838" s="137"/>
      <c r="SZV838" s="137"/>
      <c r="SZW838" s="137"/>
      <c r="SZX838" s="137"/>
      <c r="SZY838" s="137"/>
      <c r="SZZ838" s="137"/>
      <c r="TAA838" s="137"/>
      <c r="TAB838" s="137"/>
      <c r="TAC838" s="137"/>
      <c r="TAD838" s="137"/>
      <c r="TAE838" s="137"/>
      <c r="TAF838" s="137"/>
      <c r="TAG838" s="137"/>
      <c r="TAH838" s="137"/>
      <c r="TAI838" s="137"/>
      <c r="TAJ838" s="137"/>
      <c r="TAK838" s="137"/>
      <c r="TAL838" s="137"/>
      <c r="TAM838" s="137"/>
      <c r="TAN838" s="137"/>
      <c r="TAO838" s="137"/>
      <c r="TAP838" s="137"/>
      <c r="TAQ838" s="137"/>
      <c r="TAR838" s="137"/>
      <c r="TAS838" s="137"/>
      <c r="TAT838" s="137"/>
      <c r="TAU838" s="137"/>
      <c r="TAV838" s="137"/>
      <c r="TAW838" s="137"/>
      <c r="TAX838" s="137"/>
      <c r="TAY838" s="137"/>
      <c r="TAZ838" s="137"/>
      <c r="TBA838" s="137"/>
      <c r="TBB838" s="137"/>
      <c r="TBC838" s="137"/>
      <c r="TBD838" s="137"/>
      <c r="TBE838" s="137"/>
      <c r="TBF838" s="137"/>
      <c r="TBG838" s="137"/>
      <c r="TBH838" s="137"/>
      <c r="TBI838" s="137"/>
      <c r="TBJ838" s="137"/>
      <c r="TBK838" s="137"/>
      <c r="TBL838" s="137"/>
      <c r="TBM838" s="137"/>
      <c r="TBN838" s="137"/>
      <c r="TBO838" s="137"/>
      <c r="TBP838" s="137"/>
      <c r="TBQ838" s="137"/>
      <c r="TBR838" s="137"/>
      <c r="TBS838" s="137"/>
      <c r="TBT838" s="137"/>
      <c r="TBU838" s="137"/>
      <c r="TBV838" s="137"/>
      <c r="TBW838" s="137"/>
      <c r="TBX838" s="137"/>
      <c r="TBY838" s="137"/>
      <c r="TBZ838" s="137"/>
      <c r="TCA838" s="137"/>
      <c r="TCB838" s="137"/>
      <c r="TCC838" s="137"/>
      <c r="TCD838" s="137"/>
      <c r="TCE838" s="137"/>
      <c r="TCF838" s="137"/>
      <c r="TCG838" s="137"/>
      <c r="TCH838" s="137"/>
      <c r="TCI838" s="137"/>
      <c r="TCJ838" s="137"/>
      <c r="TCK838" s="137"/>
      <c r="TCL838" s="137"/>
      <c r="TCM838" s="137"/>
      <c r="TCN838" s="137"/>
      <c r="TCO838" s="137"/>
      <c r="TCP838" s="137"/>
      <c r="TCQ838" s="137"/>
      <c r="TCR838" s="137"/>
      <c r="TCS838" s="137"/>
      <c r="TCT838" s="137"/>
      <c r="TCU838" s="137"/>
      <c r="TCV838" s="137"/>
      <c r="TCW838" s="137"/>
      <c r="TCX838" s="137"/>
      <c r="TCY838" s="137"/>
      <c r="TCZ838" s="137"/>
      <c r="TDA838" s="137"/>
      <c r="TDB838" s="137"/>
      <c r="TDC838" s="137"/>
      <c r="TDD838" s="137"/>
      <c r="TDE838" s="137"/>
      <c r="TDF838" s="137"/>
      <c r="TDG838" s="137"/>
      <c r="TDH838" s="137"/>
      <c r="TDI838" s="137"/>
      <c r="TDJ838" s="137"/>
      <c r="TDK838" s="137"/>
      <c r="TDL838" s="137"/>
      <c r="TDM838" s="137"/>
      <c r="TDN838" s="137"/>
      <c r="TDO838" s="137"/>
      <c r="TDP838" s="137"/>
      <c r="TDQ838" s="137"/>
      <c r="TDR838" s="137"/>
      <c r="TDS838" s="137"/>
      <c r="TDT838" s="137"/>
      <c r="TDU838" s="137"/>
      <c r="TDV838" s="137"/>
      <c r="TDW838" s="137"/>
      <c r="TDX838" s="137"/>
      <c r="TDY838" s="137"/>
      <c r="TDZ838" s="137"/>
      <c r="TEA838" s="137"/>
      <c r="TEB838" s="137"/>
      <c r="TEC838" s="137"/>
      <c r="TED838" s="137"/>
      <c r="TEE838" s="137"/>
      <c r="TEF838" s="137"/>
      <c r="TEG838" s="137"/>
      <c r="TEH838" s="137"/>
      <c r="TEI838" s="137"/>
      <c r="TEJ838" s="137"/>
      <c r="TEK838" s="137"/>
      <c r="TEL838" s="137"/>
      <c r="TEM838" s="137"/>
      <c r="TEN838" s="137"/>
      <c r="TEO838" s="137"/>
      <c r="TEP838" s="137"/>
      <c r="TEQ838" s="137"/>
      <c r="TER838" s="137"/>
      <c r="TES838" s="137"/>
      <c r="TET838" s="137"/>
      <c r="TEU838" s="137"/>
      <c r="TEV838" s="137"/>
      <c r="TEW838" s="137"/>
      <c r="TEX838" s="137"/>
      <c r="TEY838" s="137"/>
      <c r="TEZ838" s="137"/>
      <c r="TFA838" s="137"/>
      <c r="TFB838" s="137"/>
      <c r="TFC838" s="137"/>
      <c r="TFD838" s="137"/>
      <c r="TFE838" s="137"/>
      <c r="TFF838" s="137"/>
      <c r="TFG838" s="137"/>
      <c r="TFH838" s="137"/>
      <c r="TFI838" s="137"/>
      <c r="TFJ838" s="137"/>
      <c r="TFK838" s="137"/>
      <c r="TFL838" s="137"/>
      <c r="TFM838" s="137"/>
      <c r="TFN838" s="137"/>
      <c r="TFO838" s="137"/>
      <c r="TFP838" s="137"/>
      <c r="TFQ838" s="137"/>
      <c r="TFR838" s="137"/>
      <c r="TFS838" s="137"/>
      <c r="TFT838" s="137"/>
      <c r="TFU838" s="137"/>
      <c r="TFV838" s="137"/>
      <c r="TFW838" s="137"/>
      <c r="TFX838" s="137"/>
      <c r="TFY838" s="137"/>
      <c r="TFZ838" s="137"/>
      <c r="TGA838" s="137"/>
      <c r="TGB838" s="137"/>
      <c r="TGC838" s="137"/>
      <c r="TGD838" s="137"/>
      <c r="TGE838" s="137"/>
      <c r="TGF838" s="137"/>
      <c r="TGG838" s="137"/>
      <c r="TGH838" s="137"/>
      <c r="TGI838" s="137"/>
      <c r="TGJ838" s="137"/>
      <c r="TGK838" s="137"/>
      <c r="TGL838" s="137"/>
      <c r="TGM838" s="137"/>
      <c r="TGN838" s="137"/>
      <c r="TGO838" s="137"/>
      <c r="TGP838" s="137"/>
      <c r="TGQ838" s="137"/>
      <c r="TGR838" s="137"/>
      <c r="TGS838" s="137"/>
      <c r="TGT838" s="137"/>
      <c r="TGU838" s="137"/>
      <c r="TGV838" s="137"/>
      <c r="TGW838" s="137"/>
      <c r="TGX838" s="137"/>
      <c r="TGY838" s="137"/>
      <c r="TGZ838" s="137"/>
      <c r="THA838" s="137"/>
      <c r="THB838" s="137"/>
      <c r="THC838" s="137"/>
      <c r="THD838" s="137"/>
      <c r="THE838" s="137"/>
      <c r="THF838" s="137"/>
      <c r="THG838" s="137"/>
      <c r="THH838" s="137"/>
      <c r="THI838" s="137"/>
      <c r="THJ838" s="137"/>
      <c r="THK838" s="137"/>
      <c r="THL838" s="137"/>
      <c r="THM838" s="137"/>
      <c r="THN838" s="137"/>
      <c r="THO838" s="137"/>
      <c r="THP838" s="137"/>
      <c r="THQ838" s="137"/>
      <c r="THR838" s="137"/>
      <c r="THS838" s="137"/>
      <c r="THT838" s="137"/>
      <c r="THU838" s="137"/>
      <c r="THV838" s="137"/>
      <c r="THW838" s="137"/>
      <c r="THX838" s="137"/>
      <c r="THY838" s="137"/>
      <c r="THZ838" s="137"/>
      <c r="TIA838" s="137"/>
      <c r="TIB838" s="137"/>
      <c r="TIC838" s="137"/>
      <c r="TID838" s="137"/>
      <c r="TIE838" s="137"/>
      <c r="TIF838" s="137"/>
      <c r="TIG838" s="137"/>
      <c r="TIH838" s="137"/>
      <c r="TII838" s="137"/>
      <c r="TIJ838" s="137"/>
      <c r="TIK838" s="137"/>
      <c r="TIL838" s="137"/>
      <c r="TIM838" s="137"/>
      <c r="TIN838" s="137"/>
      <c r="TIO838" s="137"/>
      <c r="TIP838" s="137"/>
      <c r="TIQ838" s="137"/>
      <c r="TIR838" s="137"/>
      <c r="TIS838" s="137"/>
      <c r="TIT838" s="137"/>
      <c r="TIU838" s="137"/>
      <c r="TIV838" s="137"/>
      <c r="TIW838" s="137"/>
      <c r="TIX838" s="137"/>
      <c r="TIY838" s="137"/>
      <c r="TIZ838" s="137"/>
      <c r="TJA838" s="137"/>
      <c r="TJB838" s="137"/>
      <c r="TJC838" s="137"/>
      <c r="TJD838" s="137"/>
      <c r="TJE838" s="137"/>
      <c r="TJF838" s="137"/>
      <c r="TJG838" s="137"/>
      <c r="TJH838" s="137"/>
      <c r="TJI838" s="137"/>
      <c r="TJJ838" s="137"/>
      <c r="TJK838" s="137"/>
      <c r="TJL838" s="137"/>
      <c r="TJM838" s="137"/>
      <c r="TJN838" s="137"/>
      <c r="TJO838" s="137"/>
      <c r="TJP838" s="137"/>
      <c r="TJQ838" s="137"/>
      <c r="TJR838" s="137"/>
      <c r="TJS838" s="137"/>
      <c r="TJT838" s="137"/>
      <c r="TJU838" s="137"/>
      <c r="TJV838" s="137"/>
      <c r="TJW838" s="137"/>
      <c r="TJX838" s="137"/>
      <c r="TJY838" s="137"/>
      <c r="TJZ838" s="137"/>
      <c r="TKA838" s="137"/>
      <c r="TKB838" s="137"/>
      <c r="TKC838" s="137"/>
      <c r="TKD838" s="137"/>
      <c r="TKE838" s="137"/>
      <c r="TKF838" s="137"/>
      <c r="TKG838" s="137"/>
      <c r="TKH838" s="137"/>
      <c r="TKI838" s="137"/>
      <c r="TKJ838" s="137"/>
      <c r="TKK838" s="137"/>
      <c r="TKL838" s="137"/>
      <c r="TKM838" s="137"/>
      <c r="TKN838" s="137"/>
      <c r="TKO838" s="137"/>
      <c r="TKP838" s="137"/>
      <c r="TKQ838" s="137"/>
      <c r="TKR838" s="137"/>
      <c r="TKS838" s="137"/>
      <c r="TKT838" s="137"/>
      <c r="TKU838" s="137"/>
      <c r="TKV838" s="137"/>
      <c r="TKW838" s="137"/>
      <c r="TKX838" s="137"/>
      <c r="TKY838" s="137"/>
      <c r="TKZ838" s="137"/>
      <c r="TLA838" s="137"/>
      <c r="TLB838" s="137"/>
      <c r="TLC838" s="137"/>
      <c r="TLD838" s="137"/>
      <c r="TLE838" s="137"/>
      <c r="TLF838" s="137"/>
      <c r="TLG838" s="137"/>
      <c r="TLH838" s="137"/>
      <c r="TLI838" s="137"/>
      <c r="TLJ838" s="137"/>
      <c r="TLK838" s="137"/>
      <c r="TLL838" s="137"/>
      <c r="TLM838" s="137"/>
      <c r="TLN838" s="137"/>
      <c r="TLO838" s="137"/>
      <c r="TLP838" s="137"/>
      <c r="TLQ838" s="137"/>
      <c r="TLR838" s="137"/>
      <c r="TLS838" s="137"/>
      <c r="TLT838" s="137"/>
      <c r="TLU838" s="137"/>
      <c r="TLV838" s="137"/>
      <c r="TLW838" s="137"/>
      <c r="TLX838" s="137"/>
      <c r="TLY838" s="137"/>
      <c r="TLZ838" s="137"/>
      <c r="TMA838" s="137"/>
      <c r="TMB838" s="137"/>
      <c r="TMC838" s="137"/>
      <c r="TMD838" s="137"/>
      <c r="TME838" s="137"/>
      <c r="TMF838" s="137"/>
      <c r="TMG838" s="137"/>
      <c r="TMH838" s="137"/>
      <c r="TMI838" s="137"/>
      <c r="TMJ838" s="137"/>
      <c r="TMK838" s="137"/>
      <c r="TML838" s="137"/>
      <c r="TMM838" s="137"/>
      <c r="TMN838" s="137"/>
      <c r="TMO838" s="137"/>
      <c r="TMP838" s="137"/>
      <c r="TMQ838" s="137"/>
      <c r="TMR838" s="137"/>
      <c r="TMS838" s="137"/>
      <c r="TMT838" s="137"/>
      <c r="TMU838" s="137"/>
      <c r="TMV838" s="137"/>
      <c r="TMW838" s="137"/>
      <c r="TMX838" s="137"/>
      <c r="TMY838" s="137"/>
      <c r="TMZ838" s="137"/>
      <c r="TNA838" s="137"/>
      <c r="TNB838" s="137"/>
      <c r="TNC838" s="137"/>
      <c r="TND838" s="137"/>
      <c r="TNE838" s="137"/>
      <c r="TNF838" s="137"/>
      <c r="TNG838" s="137"/>
      <c r="TNH838" s="137"/>
      <c r="TNI838" s="137"/>
      <c r="TNJ838" s="137"/>
      <c r="TNK838" s="137"/>
      <c r="TNL838" s="137"/>
      <c r="TNM838" s="137"/>
      <c r="TNN838" s="137"/>
      <c r="TNO838" s="137"/>
      <c r="TNP838" s="137"/>
      <c r="TNQ838" s="137"/>
      <c r="TNR838" s="137"/>
      <c r="TNS838" s="137"/>
      <c r="TNT838" s="137"/>
      <c r="TNU838" s="137"/>
      <c r="TNV838" s="137"/>
      <c r="TNW838" s="137"/>
      <c r="TNX838" s="137"/>
      <c r="TNY838" s="137"/>
      <c r="TNZ838" s="137"/>
      <c r="TOA838" s="137"/>
      <c r="TOB838" s="137"/>
      <c r="TOC838" s="137"/>
      <c r="TOD838" s="137"/>
      <c r="TOE838" s="137"/>
      <c r="TOF838" s="137"/>
      <c r="TOG838" s="137"/>
      <c r="TOH838" s="137"/>
      <c r="TOI838" s="137"/>
      <c r="TOJ838" s="137"/>
      <c r="TOK838" s="137"/>
      <c r="TOL838" s="137"/>
      <c r="TOM838" s="137"/>
      <c r="TON838" s="137"/>
      <c r="TOO838" s="137"/>
      <c r="TOP838" s="137"/>
      <c r="TOQ838" s="137"/>
      <c r="TOR838" s="137"/>
      <c r="TOS838" s="137"/>
      <c r="TOT838" s="137"/>
      <c r="TOU838" s="137"/>
      <c r="TOV838" s="137"/>
      <c r="TOW838" s="137"/>
      <c r="TOX838" s="137"/>
      <c r="TOY838" s="137"/>
      <c r="TOZ838" s="137"/>
      <c r="TPA838" s="137"/>
      <c r="TPB838" s="137"/>
      <c r="TPC838" s="137"/>
      <c r="TPD838" s="137"/>
      <c r="TPE838" s="137"/>
      <c r="TPF838" s="137"/>
      <c r="TPG838" s="137"/>
      <c r="TPH838" s="137"/>
      <c r="TPI838" s="137"/>
      <c r="TPJ838" s="137"/>
      <c r="TPK838" s="137"/>
      <c r="TPL838" s="137"/>
      <c r="TPM838" s="137"/>
      <c r="TPN838" s="137"/>
      <c r="TPO838" s="137"/>
      <c r="TPP838" s="137"/>
      <c r="TPQ838" s="137"/>
      <c r="TPR838" s="137"/>
      <c r="TPS838" s="137"/>
      <c r="TPT838" s="137"/>
      <c r="TPU838" s="137"/>
      <c r="TPV838" s="137"/>
      <c r="TPW838" s="137"/>
      <c r="TPX838" s="137"/>
      <c r="TPY838" s="137"/>
      <c r="TPZ838" s="137"/>
      <c r="TQA838" s="137"/>
      <c r="TQB838" s="137"/>
      <c r="TQC838" s="137"/>
      <c r="TQD838" s="137"/>
      <c r="TQE838" s="137"/>
      <c r="TQF838" s="137"/>
      <c r="TQG838" s="137"/>
      <c r="TQH838" s="137"/>
      <c r="TQI838" s="137"/>
      <c r="TQJ838" s="137"/>
      <c r="TQK838" s="137"/>
      <c r="TQL838" s="137"/>
      <c r="TQM838" s="137"/>
      <c r="TQN838" s="137"/>
      <c r="TQO838" s="137"/>
      <c r="TQP838" s="137"/>
      <c r="TQQ838" s="137"/>
      <c r="TQR838" s="137"/>
      <c r="TQS838" s="137"/>
      <c r="TQT838" s="137"/>
      <c r="TQU838" s="137"/>
      <c r="TQV838" s="137"/>
      <c r="TQW838" s="137"/>
      <c r="TQX838" s="137"/>
      <c r="TQY838" s="137"/>
      <c r="TQZ838" s="137"/>
      <c r="TRA838" s="137"/>
      <c r="TRB838" s="137"/>
      <c r="TRC838" s="137"/>
      <c r="TRD838" s="137"/>
      <c r="TRE838" s="137"/>
      <c r="TRF838" s="137"/>
      <c r="TRG838" s="137"/>
      <c r="TRH838" s="137"/>
      <c r="TRI838" s="137"/>
      <c r="TRJ838" s="137"/>
      <c r="TRK838" s="137"/>
      <c r="TRL838" s="137"/>
      <c r="TRM838" s="137"/>
      <c r="TRN838" s="137"/>
      <c r="TRO838" s="137"/>
      <c r="TRP838" s="137"/>
      <c r="TRQ838" s="137"/>
      <c r="TRR838" s="137"/>
      <c r="TRS838" s="137"/>
      <c r="TRT838" s="137"/>
      <c r="TRU838" s="137"/>
      <c r="TRV838" s="137"/>
      <c r="TRW838" s="137"/>
      <c r="TRX838" s="137"/>
      <c r="TRY838" s="137"/>
      <c r="TRZ838" s="137"/>
      <c r="TSA838" s="137"/>
      <c r="TSB838" s="137"/>
      <c r="TSC838" s="137"/>
      <c r="TSD838" s="137"/>
      <c r="TSE838" s="137"/>
      <c r="TSF838" s="137"/>
      <c r="TSG838" s="137"/>
      <c r="TSH838" s="137"/>
      <c r="TSI838" s="137"/>
      <c r="TSJ838" s="137"/>
      <c r="TSK838" s="137"/>
      <c r="TSL838" s="137"/>
      <c r="TSM838" s="137"/>
      <c r="TSN838" s="137"/>
      <c r="TSO838" s="137"/>
      <c r="TSP838" s="137"/>
      <c r="TSQ838" s="137"/>
      <c r="TSR838" s="137"/>
      <c r="TSS838" s="137"/>
      <c r="TST838" s="137"/>
      <c r="TSU838" s="137"/>
      <c r="TSV838" s="137"/>
      <c r="TSW838" s="137"/>
      <c r="TSX838" s="137"/>
      <c r="TSY838" s="137"/>
      <c r="TSZ838" s="137"/>
      <c r="TTA838" s="137"/>
      <c r="TTB838" s="137"/>
      <c r="TTC838" s="137"/>
      <c r="TTD838" s="137"/>
      <c r="TTE838" s="137"/>
      <c r="TTF838" s="137"/>
      <c r="TTG838" s="137"/>
      <c r="TTH838" s="137"/>
      <c r="TTI838" s="137"/>
      <c r="TTJ838" s="137"/>
      <c r="TTK838" s="137"/>
      <c r="TTL838" s="137"/>
      <c r="TTM838" s="137"/>
      <c r="TTN838" s="137"/>
      <c r="TTO838" s="137"/>
      <c r="TTP838" s="137"/>
      <c r="TTQ838" s="137"/>
      <c r="TTR838" s="137"/>
      <c r="TTS838" s="137"/>
      <c r="TTT838" s="137"/>
      <c r="TTU838" s="137"/>
      <c r="TTV838" s="137"/>
      <c r="TTW838" s="137"/>
      <c r="TTX838" s="137"/>
      <c r="TTY838" s="137"/>
      <c r="TTZ838" s="137"/>
      <c r="TUA838" s="137"/>
      <c r="TUB838" s="137"/>
      <c r="TUC838" s="137"/>
      <c r="TUD838" s="137"/>
      <c r="TUE838" s="137"/>
      <c r="TUF838" s="137"/>
      <c r="TUG838" s="137"/>
      <c r="TUH838" s="137"/>
      <c r="TUI838" s="137"/>
      <c r="TUJ838" s="137"/>
      <c r="TUK838" s="137"/>
      <c r="TUL838" s="137"/>
      <c r="TUM838" s="137"/>
      <c r="TUN838" s="137"/>
      <c r="TUO838" s="137"/>
      <c r="TUP838" s="137"/>
      <c r="TUQ838" s="137"/>
      <c r="TUR838" s="137"/>
      <c r="TUS838" s="137"/>
      <c r="TUT838" s="137"/>
      <c r="TUU838" s="137"/>
      <c r="TUV838" s="137"/>
      <c r="TUW838" s="137"/>
      <c r="TUX838" s="137"/>
      <c r="TUY838" s="137"/>
      <c r="TUZ838" s="137"/>
      <c r="TVA838" s="137"/>
      <c r="TVB838" s="137"/>
      <c r="TVC838" s="137"/>
      <c r="TVD838" s="137"/>
      <c r="TVE838" s="137"/>
      <c r="TVF838" s="137"/>
      <c r="TVG838" s="137"/>
      <c r="TVH838" s="137"/>
      <c r="TVI838" s="137"/>
      <c r="TVJ838" s="137"/>
      <c r="TVK838" s="137"/>
      <c r="TVL838" s="137"/>
      <c r="TVM838" s="137"/>
      <c r="TVN838" s="137"/>
      <c r="TVO838" s="137"/>
      <c r="TVP838" s="137"/>
      <c r="TVQ838" s="137"/>
      <c r="TVR838" s="137"/>
      <c r="TVS838" s="137"/>
      <c r="TVT838" s="137"/>
      <c r="TVU838" s="137"/>
      <c r="TVV838" s="137"/>
      <c r="TVW838" s="137"/>
      <c r="TVX838" s="137"/>
      <c r="TVY838" s="137"/>
      <c r="TVZ838" s="137"/>
      <c r="TWA838" s="137"/>
      <c r="TWB838" s="137"/>
      <c r="TWC838" s="137"/>
      <c r="TWD838" s="137"/>
      <c r="TWE838" s="137"/>
      <c r="TWF838" s="137"/>
      <c r="TWG838" s="137"/>
      <c r="TWH838" s="137"/>
      <c r="TWI838" s="137"/>
      <c r="TWJ838" s="137"/>
      <c r="TWK838" s="137"/>
      <c r="TWL838" s="137"/>
      <c r="TWM838" s="137"/>
      <c r="TWN838" s="137"/>
      <c r="TWO838" s="137"/>
      <c r="TWP838" s="137"/>
      <c r="TWQ838" s="137"/>
      <c r="TWR838" s="137"/>
      <c r="TWS838" s="137"/>
      <c r="TWT838" s="137"/>
      <c r="TWU838" s="137"/>
      <c r="TWV838" s="137"/>
      <c r="TWW838" s="137"/>
      <c r="TWX838" s="137"/>
      <c r="TWY838" s="137"/>
      <c r="TWZ838" s="137"/>
      <c r="TXA838" s="137"/>
      <c r="TXB838" s="137"/>
      <c r="TXC838" s="137"/>
      <c r="TXD838" s="137"/>
      <c r="TXE838" s="137"/>
      <c r="TXF838" s="137"/>
      <c r="TXG838" s="137"/>
      <c r="TXH838" s="137"/>
      <c r="TXI838" s="137"/>
      <c r="TXJ838" s="137"/>
      <c r="TXK838" s="137"/>
      <c r="TXL838" s="137"/>
      <c r="TXM838" s="137"/>
      <c r="TXN838" s="137"/>
      <c r="TXO838" s="137"/>
      <c r="TXP838" s="137"/>
      <c r="TXQ838" s="137"/>
      <c r="TXR838" s="137"/>
      <c r="TXS838" s="137"/>
      <c r="TXT838" s="137"/>
      <c r="TXU838" s="137"/>
      <c r="TXV838" s="137"/>
      <c r="TXW838" s="137"/>
      <c r="TXX838" s="137"/>
      <c r="TXY838" s="137"/>
      <c r="TXZ838" s="137"/>
      <c r="TYA838" s="137"/>
      <c r="TYB838" s="137"/>
      <c r="TYC838" s="137"/>
      <c r="TYD838" s="137"/>
      <c r="TYE838" s="137"/>
      <c r="TYF838" s="137"/>
      <c r="TYG838" s="137"/>
      <c r="TYH838" s="137"/>
      <c r="TYI838" s="137"/>
      <c r="TYJ838" s="137"/>
      <c r="TYK838" s="137"/>
      <c r="TYL838" s="137"/>
      <c r="TYM838" s="137"/>
      <c r="TYN838" s="137"/>
      <c r="TYO838" s="137"/>
      <c r="TYP838" s="137"/>
      <c r="TYQ838" s="137"/>
      <c r="TYR838" s="137"/>
      <c r="TYS838" s="137"/>
      <c r="TYT838" s="137"/>
      <c r="TYU838" s="137"/>
      <c r="TYV838" s="137"/>
      <c r="TYW838" s="137"/>
      <c r="TYX838" s="137"/>
      <c r="TYY838" s="137"/>
      <c r="TYZ838" s="137"/>
      <c r="TZA838" s="137"/>
      <c r="TZB838" s="137"/>
      <c r="TZC838" s="137"/>
      <c r="TZD838" s="137"/>
      <c r="TZE838" s="137"/>
      <c r="TZF838" s="137"/>
      <c r="TZG838" s="137"/>
      <c r="TZH838" s="137"/>
      <c r="TZI838" s="137"/>
      <c r="TZJ838" s="137"/>
      <c r="TZK838" s="137"/>
      <c r="TZL838" s="137"/>
      <c r="TZM838" s="137"/>
      <c r="TZN838" s="137"/>
      <c r="TZO838" s="137"/>
      <c r="TZP838" s="137"/>
      <c r="TZQ838" s="137"/>
      <c r="TZR838" s="137"/>
      <c r="TZS838" s="137"/>
      <c r="TZT838" s="137"/>
      <c r="TZU838" s="137"/>
      <c r="TZV838" s="137"/>
      <c r="TZW838" s="137"/>
      <c r="TZX838" s="137"/>
      <c r="TZY838" s="137"/>
      <c r="TZZ838" s="137"/>
      <c r="UAA838" s="137"/>
      <c r="UAB838" s="137"/>
      <c r="UAC838" s="137"/>
      <c r="UAD838" s="137"/>
      <c r="UAE838" s="137"/>
      <c r="UAF838" s="137"/>
      <c r="UAG838" s="137"/>
      <c r="UAH838" s="137"/>
      <c r="UAI838" s="137"/>
      <c r="UAJ838" s="137"/>
      <c r="UAK838" s="137"/>
      <c r="UAL838" s="137"/>
      <c r="UAM838" s="137"/>
      <c r="UAN838" s="137"/>
      <c r="UAO838" s="137"/>
      <c r="UAP838" s="137"/>
      <c r="UAQ838" s="137"/>
      <c r="UAR838" s="137"/>
      <c r="UAS838" s="137"/>
      <c r="UAT838" s="137"/>
      <c r="UAU838" s="137"/>
      <c r="UAV838" s="137"/>
      <c r="UAW838" s="137"/>
      <c r="UAX838" s="137"/>
      <c r="UAY838" s="137"/>
      <c r="UAZ838" s="137"/>
      <c r="UBA838" s="137"/>
      <c r="UBB838" s="137"/>
      <c r="UBC838" s="137"/>
      <c r="UBD838" s="137"/>
      <c r="UBE838" s="137"/>
      <c r="UBF838" s="137"/>
      <c r="UBG838" s="137"/>
      <c r="UBH838" s="137"/>
      <c r="UBI838" s="137"/>
      <c r="UBJ838" s="137"/>
      <c r="UBK838" s="137"/>
      <c r="UBL838" s="137"/>
      <c r="UBM838" s="137"/>
      <c r="UBN838" s="137"/>
      <c r="UBO838" s="137"/>
      <c r="UBP838" s="137"/>
      <c r="UBQ838" s="137"/>
      <c r="UBR838" s="137"/>
      <c r="UBS838" s="137"/>
      <c r="UBT838" s="137"/>
      <c r="UBU838" s="137"/>
      <c r="UBV838" s="137"/>
      <c r="UBW838" s="137"/>
      <c r="UBX838" s="137"/>
      <c r="UBY838" s="137"/>
      <c r="UBZ838" s="137"/>
      <c r="UCA838" s="137"/>
      <c r="UCB838" s="137"/>
      <c r="UCC838" s="137"/>
      <c r="UCD838" s="137"/>
      <c r="UCE838" s="137"/>
      <c r="UCF838" s="137"/>
      <c r="UCG838" s="137"/>
      <c r="UCH838" s="137"/>
      <c r="UCI838" s="137"/>
      <c r="UCJ838" s="137"/>
      <c r="UCK838" s="137"/>
      <c r="UCL838" s="137"/>
      <c r="UCM838" s="137"/>
      <c r="UCN838" s="137"/>
      <c r="UCO838" s="137"/>
      <c r="UCP838" s="137"/>
      <c r="UCQ838" s="137"/>
      <c r="UCR838" s="137"/>
      <c r="UCS838" s="137"/>
      <c r="UCT838" s="137"/>
      <c r="UCU838" s="137"/>
      <c r="UCV838" s="137"/>
      <c r="UCW838" s="137"/>
      <c r="UCX838" s="137"/>
      <c r="UCY838" s="137"/>
      <c r="UCZ838" s="137"/>
      <c r="UDA838" s="137"/>
      <c r="UDB838" s="137"/>
      <c r="UDC838" s="137"/>
      <c r="UDD838" s="137"/>
      <c r="UDE838" s="137"/>
      <c r="UDF838" s="137"/>
      <c r="UDG838" s="137"/>
      <c r="UDH838" s="137"/>
      <c r="UDI838" s="137"/>
      <c r="UDJ838" s="137"/>
      <c r="UDK838" s="137"/>
      <c r="UDL838" s="137"/>
      <c r="UDM838" s="137"/>
      <c r="UDN838" s="137"/>
      <c r="UDO838" s="137"/>
      <c r="UDP838" s="137"/>
      <c r="UDQ838" s="137"/>
      <c r="UDR838" s="137"/>
      <c r="UDS838" s="137"/>
      <c r="UDT838" s="137"/>
      <c r="UDU838" s="137"/>
      <c r="UDV838" s="137"/>
      <c r="UDW838" s="137"/>
      <c r="UDX838" s="137"/>
      <c r="UDY838" s="137"/>
      <c r="UDZ838" s="137"/>
      <c r="UEA838" s="137"/>
      <c r="UEB838" s="137"/>
      <c r="UEC838" s="137"/>
      <c r="UED838" s="137"/>
      <c r="UEE838" s="137"/>
      <c r="UEF838" s="137"/>
      <c r="UEG838" s="137"/>
      <c r="UEH838" s="137"/>
      <c r="UEI838" s="137"/>
      <c r="UEJ838" s="137"/>
      <c r="UEK838" s="137"/>
      <c r="UEL838" s="137"/>
      <c r="UEM838" s="137"/>
      <c r="UEN838" s="137"/>
      <c r="UEO838" s="137"/>
      <c r="UEP838" s="137"/>
      <c r="UEQ838" s="137"/>
      <c r="UER838" s="137"/>
      <c r="UES838" s="137"/>
      <c r="UET838" s="137"/>
      <c r="UEU838" s="137"/>
      <c r="UEV838" s="137"/>
      <c r="UEW838" s="137"/>
      <c r="UEX838" s="137"/>
      <c r="UEY838" s="137"/>
      <c r="UEZ838" s="137"/>
      <c r="UFA838" s="137"/>
      <c r="UFB838" s="137"/>
      <c r="UFC838" s="137"/>
      <c r="UFD838" s="137"/>
      <c r="UFE838" s="137"/>
      <c r="UFF838" s="137"/>
      <c r="UFG838" s="137"/>
      <c r="UFH838" s="137"/>
      <c r="UFI838" s="137"/>
      <c r="UFJ838" s="137"/>
      <c r="UFK838" s="137"/>
      <c r="UFL838" s="137"/>
      <c r="UFM838" s="137"/>
      <c r="UFN838" s="137"/>
      <c r="UFO838" s="137"/>
      <c r="UFP838" s="137"/>
      <c r="UFQ838" s="137"/>
      <c r="UFR838" s="137"/>
      <c r="UFS838" s="137"/>
      <c r="UFT838" s="137"/>
      <c r="UFU838" s="137"/>
      <c r="UFV838" s="137"/>
      <c r="UFW838" s="137"/>
      <c r="UFX838" s="137"/>
      <c r="UFY838" s="137"/>
      <c r="UFZ838" s="137"/>
      <c r="UGA838" s="137"/>
      <c r="UGB838" s="137"/>
      <c r="UGC838" s="137"/>
      <c r="UGD838" s="137"/>
      <c r="UGE838" s="137"/>
      <c r="UGF838" s="137"/>
      <c r="UGG838" s="137"/>
      <c r="UGH838" s="137"/>
      <c r="UGI838" s="137"/>
      <c r="UGJ838" s="137"/>
      <c r="UGK838" s="137"/>
      <c r="UGL838" s="137"/>
      <c r="UGM838" s="137"/>
      <c r="UGN838" s="137"/>
      <c r="UGO838" s="137"/>
      <c r="UGP838" s="137"/>
      <c r="UGQ838" s="137"/>
      <c r="UGR838" s="137"/>
      <c r="UGS838" s="137"/>
      <c r="UGT838" s="137"/>
      <c r="UGU838" s="137"/>
      <c r="UGV838" s="137"/>
      <c r="UGW838" s="137"/>
      <c r="UGX838" s="137"/>
      <c r="UGY838" s="137"/>
      <c r="UGZ838" s="137"/>
      <c r="UHA838" s="137"/>
      <c r="UHB838" s="137"/>
      <c r="UHC838" s="137"/>
      <c r="UHD838" s="137"/>
      <c r="UHE838" s="137"/>
      <c r="UHF838" s="137"/>
      <c r="UHG838" s="137"/>
      <c r="UHH838" s="137"/>
      <c r="UHI838" s="137"/>
      <c r="UHJ838" s="137"/>
      <c r="UHK838" s="137"/>
      <c r="UHL838" s="137"/>
      <c r="UHM838" s="137"/>
      <c r="UHN838" s="137"/>
      <c r="UHO838" s="137"/>
      <c r="UHP838" s="137"/>
      <c r="UHQ838" s="137"/>
      <c r="UHR838" s="137"/>
      <c r="UHS838" s="137"/>
      <c r="UHT838" s="137"/>
      <c r="UHU838" s="137"/>
      <c r="UHV838" s="137"/>
      <c r="UHW838" s="137"/>
      <c r="UHX838" s="137"/>
      <c r="UHY838" s="137"/>
      <c r="UHZ838" s="137"/>
      <c r="UIA838" s="137"/>
      <c r="UIB838" s="137"/>
      <c r="UIC838" s="137"/>
      <c r="UID838" s="137"/>
      <c r="UIE838" s="137"/>
      <c r="UIF838" s="137"/>
      <c r="UIG838" s="137"/>
      <c r="UIH838" s="137"/>
      <c r="UII838" s="137"/>
      <c r="UIJ838" s="137"/>
      <c r="UIK838" s="137"/>
      <c r="UIL838" s="137"/>
      <c r="UIM838" s="137"/>
      <c r="UIN838" s="137"/>
      <c r="UIO838" s="137"/>
      <c r="UIP838" s="137"/>
      <c r="UIQ838" s="137"/>
      <c r="UIR838" s="137"/>
      <c r="UIS838" s="137"/>
      <c r="UIT838" s="137"/>
      <c r="UIU838" s="137"/>
      <c r="UIV838" s="137"/>
      <c r="UIW838" s="137"/>
      <c r="UIX838" s="137"/>
      <c r="UIY838" s="137"/>
      <c r="UIZ838" s="137"/>
      <c r="UJA838" s="137"/>
      <c r="UJB838" s="137"/>
      <c r="UJC838" s="137"/>
      <c r="UJD838" s="137"/>
      <c r="UJE838" s="137"/>
      <c r="UJF838" s="137"/>
      <c r="UJG838" s="137"/>
      <c r="UJH838" s="137"/>
      <c r="UJI838" s="137"/>
      <c r="UJJ838" s="137"/>
      <c r="UJK838" s="137"/>
      <c r="UJL838" s="137"/>
      <c r="UJM838" s="137"/>
      <c r="UJN838" s="137"/>
      <c r="UJO838" s="137"/>
      <c r="UJP838" s="137"/>
      <c r="UJQ838" s="137"/>
      <c r="UJR838" s="137"/>
      <c r="UJS838" s="137"/>
      <c r="UJT838" s="137"/>
      <c r="UJU838" s="137"/>
      <c r="UJV838" s="137"/>
      <c r="UJW838" s="137"/>
      <c r="UJX838" s="137"/>
      <c r="UJY838" s="137"/>
      <c r="UJZ838" s="137"/>
      <c r="UKA838" s="137"/>
      <c r="UKB838" s="137"/>
      <c r="UKC838" s="137"/>
      <c r="UKD838" s="137"/>
      <c r="UKE838" s="137"/>
      <c r="UKF838" s="137"/>
      <c r="UKG838" s="137"/>
      <c r="UKH838" s="137"/>
      <c r="UKI838" s="137"/>
      <c r="UKJ838" s="137"/>
      <c r="UKK838" s="137"/>
      <c r="UKL838" s="137"/>
      <c r="UKM838" s="137"/>
      <c r="UKN838" s="137"/>
      <c r="UKO838" s="137"/>
      <c r="UKP838" s="137"/>
      <c r="UKQ838" s="137"/>
      <c r="UKR838" s="137"/>
      <c r="UKS838" s="137"/>
      <c r="UKT838" s="137"/>
      <c r="UKU838" s="137"/>
      <c r="UKV838" s="137"/>
      <c r="UKW838" s="137"/>
      <c r="UKX838" s="137"/>
      <c r="UKY838" s="137"/>
      <c r="UKZ838" s="137"/>
      <c r="ULA838" s="137"/>
      <c r="ULB838" s="137"/>
      <c r="ULC838" s="137"/>
      <c r="ULD838" s="137"/>
      <c r="ULE838" s="137"/>
      <c r="ULF838" s="137"/>
      <c r="ULG838" s="137"/>
      <c r="ULH838" s="137"/>
      <c r="ULI838" s="137"/>
      <c r="ULJ838" s="137"/>
      <c r="ULK838" s="137"/>
      <c r="ULL838" s="137"/>
      <c r="ULM838" s="137"/>
      <c r="ULN838" s="137"/>
      <c r="ULO838" s="137"/>
      <c r="ULP838" s="137"/>
      <c r="ULQ838" s="137"/>
      <c r="ULR838" s="137"/>
      <c r="ULS838" s="137"/>
      <c r="ULT838" s="137"/>
      <c r="ULU838" s="137"/>
      <c r="ULV838" s="137"/>
      <c r="ULW838" s="137"/>
      <c r="ULX838" s="137"/>
      <c r="ULY838" s="137"/>
      <c r="ULZ838" s="137"/>
      <c r="UMA838" s="137"/>
      <c r="UMB838" s="137"/>
      <c r="UMC838" s="137"/>
      <c r="UMD838" s="137"/>
      <c r="UME838" s="137"/>
      <c r="UMF838" s="137"/>
      <c r="UMG838" s="137"/>
      <c r="UMH838" s="137"/>
      <c r="UMI838" s="137"/>
      <c r="UMJ838" s="137"/>
      <c r="UMK838" s="137"/>
      <c r="UML838" s="137"/>
      <c r="UMM838" s="137"/>
      <c r="UMN838" s="137"/>
      <c r="UMO838" s="137"/>
      <c r="UMP838" s="137"/>
      <c r="UMQ838" s="137"/>
      <c r="UMR838" s="137"/>
      <c r="UMS838" s="137"/>
      <c r="UMT838" s="137"/>
      <c r="UMU838" s="137"/>
      <c r="UMV838" s="137"/>
      <c r="UMW838" s="137"/>
      <c r="UMX838" s="137"/>
      <c r="UMY838" s="137"/>
      <c r="UMZ838" s="137"/>
      <c r="UNA838" s="137"/>
      <c r="UNB838" s="137"/>
      <c r="UNC838" s="137"/>
      <c r="UND838" s="137"/>
      <c r="UNE838" s="137"/>
      <c r="UNF838" s="137"/>
      <c r="UNG838" s="137"/>
      <c r="UNH838" s="137"/>
      <c r="UNI838" s="137"/>
      <c r="UNJ838" s="137"/>
      <c r="UNK838" s="137"/>
      <c r="UNL838" s="137"/>
      <c r="UNM838" s="137"/>
      <c r="UNN838" s="137"/>
      <c r="UNO838" s="137"/>
      <c r="UNP838" s="137"/>
      <c r="UNQ838" s="137"/>
      <c r="UNR838" s="137"/>
      <c r="UNS838" s="137"/>
      <c r="UNT838" s="137"/>
      <c r="UNU838" s="137"/>
      <c r="UNV838" s="137"/>
      <c r="UNW838" s="137"/>
      <c r="UNX838" s="137"/>
      <c r="UNY838" s="137"/>
      <c r="UNZ838" s="137"/>
      <c r="UOA838" s="137"/>
      <c r="UOB838" s="137"/>
      <c r="UOC838" s="137"/>
      <c r="UOD838" s="137"/>
      <c r="UOE838" s="137"/>
      <c r="UOF838" s="137"/>
      <c r="UOG838" s="137"/>
      <c r="UOH838" s="137"/>
      <c r="UOI838" s="137"/>
      <c r="UOJ838" s="137"/>
      <c r="UOK838" s="137"/>
      <c r="UOL838" s="137"/>
      <c r="UOM838" s="137"/>
      <c r="UON838" s="137"/>
      <c r="UOO838" s="137"/>
      <c r="UOP838" s="137"/>
      <c r="UOQ838" s="137"/>
      <c r="UOR838" s="137"/>
      <c r="UOS838" s="137"/>
      <c r="UOT838" s="137"/>
      <c r="UOU838" s="137"/>
      <c r="UOV838" s="137"/>
      <c r="UOW838" s="137"/>
      <c r="UOX838" s="137"/>
      <c r="UOY838" s="137"/>
      <c r="UOZ838" s="137"/>
      <c r="UPA838" s="137"/>
      <c r="UPB838" s="137"/>
      <c r="UPC838" s="137"/>
      <c r="UPD838" s="137"/>
      <c r="UPE838" s="137"/>
      <c r="UPF838" s="137"/>
      <c r="UPG838" s="137"/>
      <c r="UPH838" s="137"/>
      <c r="UPI838" s="137"/>
      <c r="UPJ838" s="137"/>
      <c r="UPK838" s="137"/>
      <c r="UPL838" s="137"/>
      <c r="UPM838" s="137"/>
      <c r="UPN838" s="137"/>
      <c r="UPO838" s="137"/>
      <c r="UPP838" s="137"/>
      <c r="UPQ838" s="137"/>
      <c r="UPR838" s="137"/>
      <c r="UPS838" s="137"/>
      <c r="UPT838" s="137"/>
      <c r="UPU838" s="137"/>
      <c r="UPV838" s="137"/>
      <c r="UPW838" s="137"/>
      <c r="UPX838" s="137"/>
      <c r="UPY838" s="137"/>
      <c r="UPZ838" s="137"/>
      <c r="UQA838" s="137"/>
      <c r="UQB838" s="137"/>
      <c r="UQC838" s="137"/>
      <c r="UQD838" s="137"/>
      <c r="UQE838" s="137"/>
      <c r="UQF838" s="137"/>
      <c r="UQG838" s="137"/>
      <c r="UQH838" s="137"/>
      <c r="UQI838" s="137"/>
      <c r="UQJ838" s="137"/>
      <c r="UQK838" s="137"/>
      <c r="UQL838" s="137"/>
      <c r="UQM838" s="137"/>
      <c r="UQN838" s="137"/>
      <c r="UQO838" s="137"/>
      <c r="UQP838" s="137"/>
      <c r="UQQ838" s="137"/>
      <c r="UQR838" s="137"/>
      <c r="UQS838" s="137"/>
      <c r="UQT838" s="137"/>
      <c r="UQU838" s="137"/>
      <c r="UQV838" s="137"/>
      <c r="UQW838" s="137"/>
      <c r="UQX838" s="137"/>
      <c r="UQY838" s="137"/>
      <c r="UQZ838" s="137"/>
      <c r="URA838" s="137"/>
      <c r="URB838" s="137"/>
      <c r="URC838" s="137"/>
      <c r="URD838" s="137"/>
      <c r="URE838" s="137"/>
      <c r="URF838" s="137"/>
      <c r="URG838" s="137"/>
      <c r="URH838" s="137"/>
      <c r="URI838" s="137"/>
      <c r="URJ838" s="137"/>
      <c r="URK838" s="137"/>
      <c r="URL838" s="137"/>
      <c r="URM838" s="137"/>
      <c r="URN838" s="137"/>
      <c r="URO838" s="137"/>
      <c r="URP838" s="137"/>
      <c r="URQ838" s="137"/>
      <c r="URR838" s="137"/>
      <c r="URS838" s="137"/>
      <c r="URT838" s="137"/>
      <c r="URU838" s="137"/>
      <c r="URV838" s="137"/>
      <c r="URW838" s="137"/>
      <c r="URX838" s="137"/>
      <c r="URY838" s="137"/>
      <c r="URZ838" s="137"/>
      <c r="USA838" s="137"/>
      <c r="USB838" s="137"/>
      <c r="USC838" s="137"/>
      <c r="USD838" s="137"/>
      <c r="USE838" s="137"/>
      <c r="USF838" s="137"/>
      <c r="USG838" s="137"/>
      <c r="USH838" s="137"/>
      <c r="USI838" s="137"/>
      <c r="USJ838" s="137"/>
      <c r="USK838" s="137"/>
      <c r="USL838" s="137"/>
      <c r="USM838" s="137"/>
      <c r="USN838" s="137"/>
      <c r="USO838" s="137"/>
      <c r="USP838" s="137"/>
      <c r="USQ838" s="137"/>
      <c r="USR838" s="137"/>
      <c r="USS838" s="137"/>
      <c r="UST838" s="137"/>
      <c r="USU838" s="137"/>
      <c r="USV838" s="137"/>
      <c r="USW838" s="137"/>
      <c r="USX838" s="137"/>
      <c r="USY838" s="137"/>
      <c r="USZ838" s="137"/>
      <c r="UTA838" s="137"/>
      <c r="UTB838" s="137"/>
      <c r="UTC838" s="137"/>
      <c r="UTD838" s="137"/>
      <c r="UTE838" s="137"/>
      <c r="UTF838" s="137"/>
      <c r="UTG838" s="137"/>
      <c r="UTH838" s="137"/>
      <c r="UTI838" s="137"/>
      <c r="UTJ838" s="137"/>
      <c r="UTK838" s="137"/>
      <c r="UTL838" s="137"/>
      <c r="UTM838" s="137"/>
      <c r="UTN838" s="137"/>
      <c r="UTO838" s="137"/>
      <c r="UTP838" s="137"/>
      <c r="UTQ838" s="137"/>
      <c r="UTR838" s="137"/>
      <c r="UTS838" s="137"/>
      <c r="UTT838" s="137"/>
      <c r="UTU838" s="137"/>
      <c r="UTV838" s="137"/>
      <c r="UTW838" s="137"/>
      <c r="UTX838" s="137"/>
      <c r="UTY838" s="137"/>
      <c r="UTZ838" s="137"/>
      <c r="UUA838" s="137"/>
      <c r="UUB838" s="137"/>
      <c r="UUC838" s="137"/>
      <c r="UUD838" s="137"/>
      <c r="UUE838" s="137"/>
      <c r="UUF838" s="137"/>
      <c r="UUG838" s="137"/>
      <c r="UUH838" s="137"/>
      <c r="UUI838" s="137"/>
      <c r="UUJ838" s="137"/>
      <c r="UUK838" s="137"/>
      <c r="UUL838" s="137"/>
      <c r="UUM838" s="137"/>
      <c r="UUN838" s="137"/>
      <c r="UUO838" s="137"/>
      <c r="UUP838" s="137"/>
      <c r="UUQ838" s="137"/>
      <c r="UUR838" s="137"/>
      <c r="UUS838" s="137"/>
      <c r="UUT838" s="137"/>
      <c r="UUU838" s="137"/>
      <c r="UUV838" s="137"/>
      <c r="UUW838" s="137"/>
      <c r="UUX838" s="137"/>
      <c r="UUY838" s="137"/>
      <c r="UUZ838" s="137"/>
      <c r="UVA838" s="137"/>
      <c r="UVB838" s="137"/>
      <c r="UVC838" s="137"/>
      <c r="UVD838" s="137"/>
      <c r="UVE838" s="137"/>
      <c r="UVF838" s="137"/>
      <c r="UVG838" s="137"/>
      <c r="UVH838" s="137"/>
      <c r="UVI838" s="137"/>
      <c r="UVJ838" s="137"/>
      <c r="UVK838" s="137"/>
      <c r="UVL838" s="137"/>
      <c r="UVM838" s="137"/>
      <c r="UVN838" s="137"/>
      <c r="UVO838" s="137"/>
      <c r="UVP838" s="137"/>
      <c r="UVQ838" s="137"/>
      <c r="UVR838" s="137"/>
      <c r="UVS838" s="137"/>
      <c r="UVT838" s="137"/>
      <c r="UVU838" s="137"/>
      <c r="UVV838" s="137"/>
      <c r="UVW838" s="137"/>
      <c r="UVX838" s="137"/>
      <c r="UVY838" s="137"/>
      <c r="UVZ838" s="137"/>
      <c r="UWA838" s="137"/>
      <c r="UWB838" s="137"/>
      <c r="UWC838" s="137"/>
      <c r="UWD838" s="137"/>
      <c r="UWE838" s="137"/>
      <c r="UWF838" s="137"/>
      <c r="UWG838" s="137"/>
      <c r="UWH838" s="137"/>
      <c r="UWI838" s="137"/>
      <c r="UWJ838" s="137"/>
      <c r="UWK838" s="137"/>
      <c r="UWL838" s="137"/>
      <c r="UWM838" s="137"/>
      <c r="UWN838" s="137"/>
      <c r="UWO838" s="137"/>
      <c r="UWP838" s="137"/>
      <c r="UWQ838" s="137"/>
      <c r="UWR838" s="137"/>
      <c r="UWS838" s="137"/>
      <c r="UWT838" s="137"/>
      <c r="UWU838" s="137"/>
      <c r="UWV838" s="137"/>
      <c r="UWW838" s="137"/>
      <c r="UWX838" s="137"/>
      <c r="UWY838" s="137"/>
      <c r="UWZ838" s="137"/>
      <c r="UXA838" s="137"/>
      <c r="UXB838" s="137"/>
      <c r="UXC838" s="137"/>
      <c r="UXD838" s="137"/>
      <c r="UXE838" s="137"/>
      <c r="UXF838" s="137"/>
      <c r="UXG838" s="137"/>
      <c r="UXH838" s="137"/>
      <c r="UXI838" s="137"/>
      <c r="UXJ838" s="137"/>
      <c r="UXK838" s="137"/>
      <c r="UXL838" s="137"/>
      <c r="UXM838" s="137"/>
      <c r="UXN838" s="137"/>
      <c r="UXO838" s="137"/>
      <c r="UXP838" s="137"/>
      <c r="UXQ838" s="137"/>
      <c r="UXR838" s="137"/>
      <c r="UXS838" s="137"/>
      <c r="UXT838" s="137"/>
      <c r="UXU838" s="137"/>
      <c r="UXV838" s="137"/>
      <c r="UXW838" s="137"/>
      <c r="UXX838" s="137"/>
      <c r="UXY838" s="137"/>
      <c r="UXZ838" s="137"/>
      <c r="UYA838" s="137"/>
      <c r="UYB838" s="137"/>
      <c r="UYC838" s="137"/>
      <c r="UYD838" s="137"/>
      <c r="UYE838" s="137"/>
      <c r="UYF838" s="137"/>
      <c r="UYG838" s="137"/>
      <c r="UYH838" s="137"/>
      <c r="UYI838" s="137"/>
      <c r="UYJ838" s="137"/>
      <c r="UYK838" s="137"/>
      <c r="UYL838" s="137"/>
      <c r="UYM838" s="137"/>
      <c r="UYN838" s="137"/>
      <c r="UYO838" s="137"/>
      <c r="UYP838" s="137"/>
      <c r="UYQ838" s="137"/>
      <c r="UYR838" s="137"/>
      <c r="UYS838" s="137"/>
      <c r="UYT838" s="137"/>
      <c r="UYU838" s="137"/>
      <c r="UYV838" s="137"/>
      <c r="UYW838" s="137"/>
      <c r="UYX838" s="137"/>
      <c r="UYY838" s="137"/>
      <c r="UYZ838" s="137"/>
      <c r="UZA838" s="137"/>
      <c r="UZB838" s="137"/>
      <c r="UZC838" s="137"/>
      <c r="UZD838" s="137"/>
      <c r="UZE838" s="137"/>
      <c r="UZF838" s="137"/>
      <c r="UZG838" s="137"/>
      <c r="UZH838" s="137"/>
      <c r="UZI838" s="137"/>
      <c r="UZJ838" s="137"/>
      <c r="UZK838" s="137"/>
      <c r="UZL838" s="137"/>
      <c r="UZM838" s="137"/>
      <c r="UZN838" s="137"/>
      <c r="UZO838" s="137"/>
      <c r="UZP838" s="137"/>
      <c r="UZQ838" s="137"/>
      <c r="UZR838" s="137"/>
      <c r="UZS838" s="137"/>
      <c r="UZT838" s="137"/>
      <c r="UZU838" s="137"/>
      <c r="UZV838" s="137"/>
      <c r="UZW838" s="137"/>
      <c r="UZX838" s="137"/>
      <c r="UZY838" s="137"/>
      <c r="UZZ838" s="137"/>
      <c r="VAA838" s="137"/>
      <c r="VAB838" s="137"/>
      <c r="VAC838" s="137"/>
      <c r="VAD838" s="137"/>
      <c r="VAE838" s="137"/>
      <c r="VAF838" s="137"/>
      <c r="VAG838" s="137"/>
      <c r="VAH838" s="137"/>
      <c r="VAI838" s="137"/>
      <c r="VAJ838" s="137"/>
      <c r="VAK838" s="137"/>
      <c r="VAL838" s="137"/>
      <c r="VAM838" s="137"/>
      <c r="VAN838" s="137"/>
      <c r="VAO838" s="137"/>
      <c r="VAP838" s="137"/>
      <c r="VAQ838" s="137"/>
      <c r="VAR838" s="137"/>
      <c r="VAS838" s="137"/>
      <c r="VAT838" s="137"/>
      <c r="VAU838" s="137"/>
      <c r="VAV838" s="137"/>
      <c r="VAW838" s="137"/>
      <c r="VAX838" s="137"/>
      <c r="VAY838" s="137"/>
      <c r="VAZ838" s="137"/>
      <c r="VBA838" s="137"/>
      <c r="VBB838" s="137"/>
      <c r="VBC838" s="137"/>
      <c r="VBD838" s="137"/>
      <c r="VBE838" s="137"/>
      <c r="VBF838" s="137"/>
      <c r="VBG838" s="137"/>
      <c r="VBH838" s="137"/>
      <c r="VBI838" s="137"/>
      <c r="VBJ838" s="137"/>
      <c r="VBK838" s="137"/>
      <c r="VBL838" s="137"/>
      <c r="VBM838" s="137"/>
      <c r="VBN838" s="137"/>
      <c r="VBO838" s="137"/>
      <c r="VBP838" s="137"/>
      <c r="VBQ838" s="137"/>
      <c r="VBR838" s="137"/>
      <c r="VBS838" s="137"/>
      <c r="VBT838" s="137"/>
      <c r="VBU838" s="137"/>
      <c r="VBV838" s="137"/>
      <c r="VBW838" s="137"/>
      <c r="VBX838" s="137"/>
      <c r="VBY838" s="137"/>
      <c r="VBZ838" s="137"/>
      <c r="VCA838" s="137"/>
      <c r="VCB838" s="137"/>
      <c r="VCC838" s="137"/>
      <c r="VCD838" s="137"/>
      <c r="VCE838" s="137"/>
      <c r="VCF838" s="137"/>
      <c r="VCG838" s="137"/>
      <c r="VCH838" s="137"/>
      <c r="VCI838" s="137"/>
      <c r="VCJ838" s="137"/>
      <c r="VCK838" s="137"/>
      <c r="VCL838" s="137"/>
      <c r="VCM838" s="137"/>
      <c r="VCN838" s="137"/>
      <c r="VCO838" s="137"/>
      <c r="VCP838" s="137"/>
      <c r="VCQ838" s="137"/>
      <c r="VCR838" s="137"/>
      <c r="VCS838" s="137"/>
      <c r="VCT838" s="137"/>
      <c r="VCU838" s="137"/>
      <c r="VCV838" s="137"/>
      <c r="VCW838" s="137"/>
      <c r="VCX838" s="137"/>
      <c r="VCY838" s="137"/>
      <c r="VCZ838" s="137"/>
      <c r="VDA838" s="137"/>
      <c r="VDB838" s="137"/>
      <c r="VDC838" s="137"/>
      <c r="VDD838" s="137"/>
      <c r="VDE838" s="137"/>
      <c r="VDF838" s="137"/>
      <c r="VDG838" s="137"/>
      <c r="VDH838" s="137"/>
      <c r="VDI838" s="137"/>
      <c r="VDJ838" s="137"/>
      <c r="VDK838" s="137"/>
      <c r="VDL838" s="137"/>
      <c r="VDM838" s="137"/>
      <c r="VDN838" s="137"/>
      <c r="VDO838" s="137"/>
      <c r="VDP838" s="137"/>
      <c r="VDQ838" s="137"/>
      <c r="VDR838" s="137"/>
      <c r="VDS838" s="137"/>
      <c r="VDT838" s="137"/>
      <c r="VDU838" s="137"/>
      <c r="VDV838" s="137"/>
      <c r="VDW838" s="137"/>
      <c r="VDX838" s="137"/>
      <c r="VDY838" s="137"/>
      <c r="VDZ838" s="137"/>
      <c r="VEA838" s="137"/>
      <c r="VEB838" s="137"/>
      <c r="VEC838" s="137"/>
      <c r="VED838" s="137"/>
      <c r="VEE838" s="137"/>
      <c r="VEF838" s="137"/>
      <c r="VEG838" s="137"/>
      <c r="VEH838" s="137"/>
      <c r="VEI838" s="137"/>
      <c r="VEJ838" s="137"/>
      <c r="VEK838" s="137"/>
      <c r="VEL838" s="137"/>
      <c r="VEM838" s="137"/>
      <c r="VEN838" s="137"/>
      <c r="VEO838" s="137"/>
      <c r="VEP838" s="137"/>
      <c r="VEQ838" s="137"/>
      <c r="VER838" s="137"/>
      <c r="VES838" s="137"/>
      <c r="VET838" s="137"/>
      <c r="VEU838" s="137"/>
      <c r="VEV838" s="137"/>
      <c r="VEW838" s="137"/>
      <c r="VEX838" s="137"/>
      <c r="VEY838" s="137"/>
      <c r="VEZ838" s="137"/>
      <c r="VFA838" s="137"/>
      <c r="VFB838" s="137"/>
      <c r="VFC838" s="137"/>
      <c r="VFD838" s="137"/>
      <c r="VFE838" s="137"/>
      <c r="VFF838" s="137"/>
      <c r="VFG838" s="137"/>
      <c r="VFH838" s="137"/>
      <c r="VFI838" s="137"/>
      <c r="VFJ838" s="137"/>
      <c r="VFK838" s="137"/>
      <c r="VFL838" s="137"/>
      <c r="VFM838" s="137"/>
      <c r="VFN838" s="137"/>
      <c r="VFO838" s="137"/>
      <c r="VFP838" s="137"/>
      <c r="VFQ838" s="137"/>
      <c r="VFR838" s="137"/>
      <c r="VFS838" s="137"/>
      <c r="VFT838" s="137"/>
      <c r="VFU838" s="137"/>
      <c r="VFV838" s="137"/>
      <c r="VFW838" s="137"/>
      <c r="VFX838" s="137"/>
      <c r="VFY838" s="137"/>
      <c r="VFZ838" s="137"/>
      <c r="VGA838" s="137"/>
      <c r="VGB838" s="137"/>
      <c r="VGC838" s="137"/>
      <c r="VGD838" s="137"/>
      <c r="VGE838" s="137"/>
      <c r="VGF838" s="137"/>
      <c r="VGG838" s="137"/>
      <c r="VGH838" s="137"/>
      <c r="VGI838" s="137"/>
      <c r="VGJ838" s="137"/>
      <c r="VGK838" s="137"/>
      <c r="VGL838" s="137"/>
      <c r="VGM838" s="137"/>
      <c r="VGN838" s="137"/>
      <c r="VGO838" s="137"/>
      <c r="VGP838" s="137"/>
      <c r="VGQ838" s="137"/>
      <c r="VGR838" s="137"/>
      <c r="VGS838" s="137"/>
      <c r="VGT838" s="137"/>
      <c r="VGU838" s="137"/>
      <c r="VGV838" s="137"/>
      <c r="VGW838" s="137"/>
      <c r="VGX838" s="137"/>
      <c r="VGY838" s="137"/>
      <c r="VGZ838" s="137"/>
      <c r="VHA838" s="137"/>
      <c r="VHB838" s="137"/>
      <c r="VHC838" s="137"/>
      <c r="VHD838" s="137"/>
      <c r="VHE838" s="137"/>
      <c r="VHF838" s="137"/>
      <c r="VHG838" s="137"/>
      <c r="VHH838" s="137"/>
      <c r="VHI838" s="137"/>
      <c r="VHJ838" s="137"/>
      <c r="VHK838" s="137"/>
      <c r="VHL838" s="137"/>
      <c r="VHM838" s="137"/>
      <c r="VHN838" s="137"/>
      <c r="VHO838" s="137"/>
      <c r="VHP838" s="137"/>
      <c r="VHQ838" s="137"/>
      <c r="VHR838" s="137"/>
      <c r="VHS838" s="137"/>
      <c r="VHT838" s="137"/>
      <c r="VHU838" s="137"/>
      <c r="VHV838" s="137"/>
      <c r="VHW838" s="137"/>
      <c r="VHX838" s="137"/>
      <c r="VHY838" s="137"/>
      <c r="VHZ838" s="137"/>
      <c r="VIA838" s="137"/>
      <c r="VIB838" s="137"/>
      <c r="VIC838" s="137"/>
      <c r="VID838" s="137"/>
      <c r="VIE838" s="137"/>
      <c r="VIF838" s="137"/>
      <c r="VIG838" s="137"/>
      <c r="VIH838" s="137"/>
      <c r="VII838" s="137"/>
      <c r="VIJ838" s="137"/>
      <c r="VIK838" s="137"/>
      <c r="VIL838" s="137"/>
      <c r="VIM838" s="137"/>
      <c r="VIN838" s="137"/>
      <c r="VIO838" s="137"/>
      <c r="VIP838" s="137"/>
      <c r="VIQ838" s="137"/>
      <c r="VIR838" s="137"/>
      <c r="VIS838" s="137"/>
      <c r="VIT838" s="137"/>
      <c r="VIU838" s="137"/>
      <c r="VIV838" s="137"/>
      <c r="VIW838" s="137"/>
      <c r="VIX838" s="137"/>
      <c r="VIY838" s="137"/>
      <c r="VIZ838" s="137"/>
      <c r="VJA838" s="137"/>
      <c r="VJB838" s="137"/>
      <c r="VJC838" s="137"/>
      <c r="VJD838" s="137"/>
      <c r="VJE838" s="137"/>
      <c r="VJF838" s="137"/>
      <c r="VJG838" s="137"/>
      <c r="VJH838" s="137"/>
      <c r="VJI838" s="137"/>
      <c r="VJJ838" s="137"/>
      <c r="VJK838" s="137"/>
      <c r="VJL838" s="137"/>
      <c r="VJM838" s="137"/>
      <c r="VJN838" s="137"/>
      <c r="VJO838" s="137"/>
      <c r="VJP838" s="137"/>
      <c r="VJQ838" s="137"/>
      <c r="VJR838" s="137"/>
      <c r="VJS838" s="137"/>
      <c r="VJT838" s="137"/>
      <c r="VJU838" s="137"/>
      <c r="VJV838" s="137"/>
      <c r="VJW838" s="137"/>
      <c r="VJX838" s="137"/>
      <c r="VJY838" s="137"/>
      <c r="VJZ838" s="137"/>
      <c r="VKA838" s="137"/>
      <c r="VKB838" s="137"/>
      <c r="VKC838" s="137"/>
      <c r="VKD838" s="137"/>
      <c r="VKE838" s="137"/>
      <c r="VKF838" s="137"/>
      <c r="VKG838" s="137"/>
      <c r="VKH838" s="137"/>
      <c r="VKI838" s="137"/>
      <c r="VKJ838" s="137"/>
      <c r="VKK838" s="137"/>
      <c r="VKL838" s="137"/>
      <c r="VKM838" s="137"/>
      <c r="VKN838" s="137"/>
      <c r="VKO838" s="137"/>
      <c r="VKP838" s="137"/>
      <c r="VKQ838" s="137"/>
      <c r="VKR838" s="137"/>
      <c r="VKS838" s="137"/>
      <c r="VKT838" s="137"/>
      <c r="VKU838" s="137"/>
      <c r="VKV838" s="137"/>
      <c r="VKW838" s="137"/>
      <c r="VKX838" s="137"/>
      <c r="VKY838" s="137"/>
      <c r="VKZ838" s="137"/>
      <c r="VLA838" s="137"/>
      <c r="VLB838" s="137"/>
      <c r="VLC838" s="137"/>
      <c r="VLD838" s="137"/>
      <c r="VLE838" s="137"/>
      <c r="VLF838" s="137"/>
      <c r="VLG838" s="137"/>
      <c r="VLH838" s="137"/>
      <c r="VLI838" s="137"/>
      <c r="VLJ838" s="137"/>
      <c r="VLK838" s="137"/>
      <c r="VLL838" s="137"/>
      <c r="VLM838" s="137"/>
      <c r="VLN838" s="137"/>
      <c r="VLO838" s="137"/>
      <c r="VLP838" s="137"/>
      <c r="VLQ838" s="137"/>
      <c r="VLR838" s="137"/>
      <c r="VLS838" s="137"/>
      <c r="VLT838" s="137"/>
      <c r="VLU838" s="137"/>
      <c r="VLV838" s="137"/>
      <c r="VLW838" s="137"/>
      <c r="VLX838" s="137"/>
      <c r="VLY838" s="137"/>
      <c r="VLZ838" s="137"/>
      <c r="VMA838" s="137"/>
      <c r="VMB838" s="137"/>
      <c r="VMC838" s="137"/>
      <c r="VMD838" s="137"/>
      <c r="VME838" s="137"/>
      <c r="VMF838" s="137"/>
      <c r="VMG838" s="137"/>
      <c r="VMH838" s="137"/>
      <c r="VMI838" s="137"/>
      <c r="VMJ838" s="137"/>
      <c r="VMK838" s="137"/>
      <c r="VML838" s="137"/>
      <c r="VMM838" s="137"/>
      <c r="VMN838" s="137"/>
      <c r="VMO838" s="137"/>
      <c r="VMP838" s="137"/>
      <c r="VMQ838" s="137"/>
      <c r="VMR838" s="137"/>
      <c r="VMS838" s="137"/>
      <c r="VMT838" s="137"/>
      <c r="VMU838" s="137"/>
      <c r="VMV838" s="137"/>
      <c r="VMW838" s="137"/>
      <c r="VMX838" s="137"/>
      <c r="VMY838" s="137"/>
      <c r="VMZ838" s="137"/>
      <c r="VNA838" s="137"/>
      <c r="VNB838" s="137"/>
      <c r="VNC838" s="137"/>
      <c r="VND838" s="137"/>
      <c r="VNE838" s="137"/>
      <c r="VNF838" s="137"/>
      <c r="VNG838" s="137"/>
      <c r="VNH838" s="137"/>
      <c r="VNI838" s="137"/>
      <c r="VNJ838" s="137"/>
      <c r="VNK838" s="137"/>
      <c r="VNL838" s="137"/>
      <c r="VNM838" s="137"/>
      <c r="VNN838" s="137"/>
      <c r="VNO838" s="137"/>
      <c r="VNP838" s="137"/>
      <c r="VNQ838" s="137"/>
      <c r="VNR838" s="137"/>
      <c r="VNS838" s="137"/>
      <c r="VNT838" s="137"/>
      <c r="VNU838" s="137"/>
      <c r="VNV838" s="137"/>
      <c r="VNW838" s="137"/>
      <c r="VNX838" s="137"/>
      <c r="VNY838" s="137"/>
      <c r="VNZ838" s="137"/>
      <c r="VOA838" s="137"/>
      <c r="VOB838" s="137"/>
      <c r="VOC838" s="137"/>
      <c r="VOD838" s="137"/>
      <c r="VOE838" s="137"/>
      <c r="VOF838" s="137"/>
      <c r="VOG838" s="137"/>
      <c r="VOH838" s="137"/>
      <c r="VOI838" s="137"/>
      <c r="VOJ838" s="137"/>
      <c r="VOK838" s="137"/>
      <c r="VOL838" s="137"/>
      <c r="VOM838" s="137"/>
      <c r="VON838" s="137"/>
      <c r="VOO838" s="137"/>
      <c r="VOP838" s="137"/>
      <c r="VOQ838" s="137"/>
      <c r="VOR838" s="137"/>
      <c r="VOS838" s="137"/>
      <c r="VOT838" s="137"/>
      <c r="VOU838" s="137"/>
      <c r="VOV838" s="137"/>
      <c r="VOW838" s="137"/>
      <c r="VOX838" s="137"/>
      <c r="VOY838" s="137"/>
      <c r="VOZ838" s="137"/>
      <c r="VPA838" s="137"/>
      <c r="VPB838" s="137"/>
      <c r="VPC838" s="137"/>
      <c r="VPD838" s="137"/>
      <c r="VPE838" s="137"/>
      <c r="VPF838" s="137"/>
      <c r="VPG838" s="137"/>
      <c r="VPH838" s="137"/>
      <c r="VPI838" s="137"/>
      <c r="VPJ838" s="137"/>
      <c r="VPK838" s="137"/>
      <c r="VPL838" s="137"/>
      <c r="VPM838" s="137"/>
      <c r="VPN838" s="137"/>
      <c r="VPO838" s="137"/>
      <c r="VPP838" s="137"/>
      <c r="VPQ838" s="137"/>
      <c r="VPR838" s="137"/>
      <c r="VPS838" s="137"/>
      <c r="VPT838" s="137"/>
      <c r="VPU838" s="137"/>
      <c r="VPV838" s="137"/>
      <c r="VPW838" s="137"/>
      <c r="VPX838" s="137"/>
      <c r="VPY838" s="137"/>
      <c r="VPZ838" s="137"/>
      <c r="VQA838" s="137"/>
      <c r="VQB838" s="137"/>
      <c r="VQC838" s="137"/>
      <c r="VQD838" s="137"/>
      <c r="VQE838" s="137"/>
      <c r="VQF838" s="137"/>
      <c r="VQG838" s="137"/>
      <c r="VQH838" s="137"/>
      <c r="VQI838" s="137"/>
      <c r="VQJ838" s="137"/>
      <c r="VQK838" s="137"/>
      <c r="VQL838" s="137"/>
      <c r="VQM838" s="137"/>
      <c r="VQN838" s="137"/>
      <c r="VQO838" s="137"/>
      <c r="VQP838" s="137"/>
      <c r="VQQ838" s="137"/>
      <c r="VQR838" s="137"/>
      <c r="VQS838" s="137"/>
      <c r="VQT838" s="137"/>
      <c r="VQU838" s="137"/>
      <c r="VQV838" s="137"/>
      <c r="VQW838" s="137"/>
      <c r="VQX838" s="137"/>
      <c r="VQY838" s="137"/>
      <c r="VQZ838" s="137"/>
      <c r="VRA838" s="137"/>
      <c r="VRB838" s="137"/>
      <c r="VRC838" s="137"/>
      <c r="VRD838" s="137"/>
      <c r="VRE838" s="137"/>
      <c r="VRF838" s="137"/>
      <c r="VRG838" s="137"/>
      <c r="VRH838" s="137"/>
      <c r="VRI838" s="137"/>
      <c r="VRJ838" s="137"/>
      <c r="VRK838" s="137"/>
      <c r="VRL838" s="137"/>
      <c r="VRM838" s="137"/>
      <c r="VRN838" s="137"/>
      <c r="VRO838" s="137"/>
      <c r="VRP838" s="137"/>
      <c r="VRQ838" s="137"/>
      <c r="VRR838" s="137"/>
      <c r="VRS838" s="137"/>
      <c r="VRT838" s="137"/>
      <c r="VRU838" s="137"/>
      <c r="VRV838" s="137"/>
      <c r="VRW838" s="137"/>
      <c r="VRX838" s="137"/>
      <c r="VRY838" s="137"/>
      <c r="VRZ838" s="137"/>
      <c r="VSA838" s="137"/>
      <c r="VSB838" s="137"/>
      <c r="VSC838" s="137"/>
      <c r="VSD838" s="137"/>
      <c r="VSE838" s="137"/>
      <c r="VSF838" s="137"/>
      <c r="VSG838" s="137"/>
      <c r="VSH838" s="137"/>
      <c r="VSI838" s="137"/>
      <c r="VSJ838" s="137"/>
      <c r="VSK838" s="137"/>
      <c r="VSL838" s="137"/>
      <c r="VSM838" s="137"/>
      <c r="VSN838" s="137"/>
      <c r="VSO838" s="137"/>
      <c r="VSP838" s="137"/>
      <c r="VSQ838" s="137"/>
      <c r="VSR838" s="137"/>
      <c r="VSS838" s="137"/>
      <c r="VST838" s="137"/>
      <c r="VSU838" s="137"/>
      <c r="VSV838" s="137"/>
      <c r="VSW838" s="137"/>
      <c r="VSX838" s="137"/>
      <c r="VSY838" s="137"/>
      <c r="VSZ838" s="137"/>
      <c r="VTA838" s="137"/>
      <c r="VTB838" s="137"/>
      <c r="VTC838" s="137"/>
      <c r="VTD838" s="137"/>
      <c r="VTE838" s="137"/>
      <c r="VTF838" s="137"/>
      <c r="VTG838" s="137"/>
      <c r="VTH838" s="137"/>
      <c r="VTI838" s="137"/>
      <c r="VTJ838" s="137"/>
      <c r="VTK838" s="137"/>
      <c r="VTL838" s="137"/>
      <c r="VTM838" s="137"/>
      <c r="VTN838" s="137"/>
      <c r="VTO838" s="137"/>
      <c r="VTP838" s="137"/>
      <c r="VTQ838" s="137"/>
      <c r="VTR838" s="137"/>
      <c r="VTS838" s="137"/>
      <c r="VTT838" s="137"/>
      <c r="VTU838" s="137"/>
      <c r="VTV838" s="137"/>
      <c r="VTW838" s="137"/>
      <c r="VTX838" s="137"/>
      <c r="VTY838" s="137"/>
      <c r="VTZ838" s="137"/>
      <c r="VUA838" s="137"/>
      <c r="VUB838" s="137"/>
      <c r="VUC838" s="137"/>
      <c r="VUD838" s="137"/>
      <c r="VUE838" s="137"/>
      <c r="VUF838" s="137"/>
      <c r="VUG838" s="137"/>
      <c r="VUH838" s="137"/>
      <c r="VUI838" s="137"/>
      <c r="VUJ838" s="137"/>
      <c r="VUK838" s="137"/>
      <c r="VUL838" s="137"/>
      <c r="VUM838" s="137"/>
      <c r="VUN838" s="137"/>
      <c r="VUO838" s="137"/>
      <c r="VUP838" s="137"/>
      <c r="VUQ838" s="137"/>
      <c r="VUR838" s="137"/>
      <c r="VUS838" s="137"/>
      <c r="VUT838" s="137"/>
      <c r="VUU838" s="137"/>
      <c r="VUV838" s="137"/>
      <c r="VUW838" s="137"/>
      <c r="VUX838" s="137"/>
      <c r="VUY838" s="137"/>
      <c r="VUZ838" s="137"/>
      <c r="VVA838" s="137"/>
      <c r="VVB838" s="137"/>
      <c r="VVC838" s="137"/>
      <c r="VVD838" s="137"/>
      <c r="VVE838" s="137"/>
      <c r="VVF838" s="137"/>
      <c r="VVG838" s="137"/>
      <c r="VVH838" s="137"/>
      <c r="VVI838" s="137"/>
      <c r="VVJ838" s="137"/>
      <c r="VVK838" s="137"/>
      <c r="VVL838" s="137"/>
      <c r="VVM838" s="137"/>
      <c r="VVN838" s="137"/>
      <c r="VVO838" s="137"/>
      <c r="VVP838" s="137"/>
      <c r="VVQ838" s="137"/>
      <c r="VVR838" s="137"/>
      <c r="VVS838" s="137"/>
      <c r="VVT838" s="137"/>
      <c r="VVU838" s="137"/>
      <c r="VVV838" s="137"/>
      <c r="VVW838" s="137"/>
      <c r="VVX838" s="137"/>
      <c r="VVY838" s="137"/>
      <c r="VVZ838" s="137"/>
      <c r="VWA838" s="137"/>
      <c r="VWB838" s="137"/>
      <c r="VWC838" s="137"/>
      <c r="VWD838" s="137"/>
      <c r="VWE838" s="137"/>
      <c r="VWF838" s="137"/>
      <c r="VWG838" s="137"/>
      <c r="VWH838" s="137"/>
      <c r="VWI838" s="137"/>
      <c r="VWJ838" s="137"/>
      <c r="VWK838" s="137"/>
      <c r="VWL838" s="137"/>
      <c r="VWM838" s="137"/>
      <c r="VWN838" s="137"/>
      <c r="VWO838" s="137"/>
      <c r="VWP838" s="137"/>
      <c r="VWQ838" s="137"/>
      <c r="VWR838" s="137"/>
      <c r="VWS838" s="137"/>
      <c r="VWT838" s="137"/>
      <c r="VWU838" s="137"/>
      <c r="VWV838" s="137"/>
      <c r="VWW838" s="137"/>
      <c r="VWX838" s="137"/>
      <c r="VWY838" s="137"/>
      <c r="VWZ838" s="137"/>
      <c r="VXA838" s="137"/>
      <c r="VXB838" s="137"/>
      <c r="VXC838" s="137"/>
      <c r="VXD838" s="137"/>
      <c r="VXE838" s="137"/>
      <c r="VXF838" s="137"/>
      <c r="VXG838" s="137"/>
      <c r="VXH838" s="137"/>
      <c r="VXI838" s="137"/>
      <c r="VXJ838" s="137"/>
      <c r="VXK838" s="137"/>
      <c r="VXL838" s="137"/>
      <c r="VXM838" s="137"/>
      <c r="VXN838" s="137"/>
      <c r="VXO838" s="137"/>
      <c r="VXP838" s="137"/>
      <c r="VXQ838" s="137"/>
      <c r="VXR838" s="137"/>
      <c r="VXS838" s="137"/>
      <c r="VXT838" s="137"/>
      <c r="VXU838" s="137"/>
      <c r="VXV838" s="137"/>
      <c r="VXW838" s="137"/>
      <c r="VXX838" s="137"/>
      <c r="VXY838" s="137"/>
      <c r="VXZ838" s="137"/>
      <c r="VYA838" s="137"/>
      <c r="VYB838" s="137"/>
      <c r="VYC838" s="137"/>
      <c r="VYD838" s="137"/>
      <c r="VYE838" s="137"/>
      <c r="VYF838" s="137"/>
      <c r="VYG838" s="137"/>
      <c r="VYH838" s="137"/>
      <c r="VYI838" s="137"/>
      <c r="VYJ838" s="137"/>
      <c r="VYK838" s="137"/>
      <c r="VYL838" s="137"/>
      <c r="VYM838" s="137"/>
      <c r="VYN838" s="137"/>
      <c r="VYO838" s="137"/>
      <c r="VYP838" s="137"/>
      <c r="VYQ838" s="137"/>
      <c r="VYR838" s="137"/>
      <c r="VYS838" s="137"/>
      <c r="VYT838" s="137"/>
      <c r="VYU838" s="137"/>
      <c r="VYV838" s="137"/>
      <c r="VYW838" s="137"/>
      <c r="VYX838" s="137"/>
      <c r="VYY838" s="137"/>
      <c r="VYZ838" s="137"/>
      <c r="VZA838" s="137"/>
      <c r="VZB838" s="137"/>
      <c r="VZC838" s="137"/>
      <c r="VZD838" s="137"/>
      <c r="VZE838" s="137"/>
      <c r="VZF838" s="137"/>
      <c r="VZG838" s="137"/>
      <c r="VZH838" s="137"/>
      <c r="VZI838" s="137"/>
      <c r="VZJ838" s="137"/>
      <c r="VZK838" s="137"/>
      <c r="VZL838" s="137"/>
      <c r="VZM838" s="137"/>
      <c r="VZN838" s="137"/>
      <c r="VZO838" s="137"/>
      <c r="VZP838" s="137"/>
      <c r="VZQ838" s="137"/>
      <c r="VZR838" s="137"/>
      <c r="VZS838" s="137"/>
      <c r="VZT838" s="137"/>
      <c r="VZU838" s="137"/>
      <c r="VZV838" s="137"/>
      <c r="VZW838" s="137"/>
      <c r="VZX838" s="137"/>
      <c r="VZY838" s="137"/>
      <c r="VZZ838" s="137"/>
      <c r="WAA838" s="137"/>
      <c r="WAB838" s="137"/>
      <c r="WAC838" s="137"/>
      <c r="WAD838" s="137"/>
      <c r="WAE838" s="137"/>
      <c r="WAF838" s="137"/>
      <c r="WAG838" s="137"/>
      <c r="WAH838" s="137"/>
      <c r="WAI838" s="137"/>
      <c r="WAJ838" s="137"/>
      <c r="WAK838" s="137"/>
      <c r="WAL838" s="137"/>
      <c r="WAM838" s="137"/>
      <c r="WAN838" s="137"/>
      <c r="WAO838" s="137"/>
      <c r="WAP838" s="137"/>
      <c r="WAQ838" s="137"/>
      <c r="WAR838" s="137"/>
      <c r="WAS838" s="137"/>
      <c r="WAT838" s="137"/>
      <c r="WAU838" s="137"/>
      <c r="WAV838" s="137"/>
      <c r="WAW838" s="137"/>
      <c r="WAX838" s="137"/>
      <c r="WAY838" s="137"/>
      <c r="WAZ838" s="137"/>
      <c r="WBA838" s="137"/>
      <c r="WBB838" s="137"/>
      <c r="WBC838" s="137"/>
      <c r="WBD838" s="137"/>
      <c r="WBE838" s="137"/>
      <c r="WBF838" s="137"/>
      <c r="WBG838" s="137"/>
      <c r="WBH838" s="137"/>
      <c r="WBI838" s="137"/>
      <c r="WBJ838" s="137"/>
      <c r="WBK838" s="137"/>
      <c r="WBL838" s="137"/>
      <c r="WBM838" s="137"/>
      <c r="WBN838" s="137"/>
      <c r="WBO838" s="137"/>
      <c r="WBP838" s="137"/>
      <c r="WBQ838" s="137"/>
      <c r="WBR838" s="137"/>
      <c r="WBS838" s="137"/>
      <c r="WBT838" s="137"/>
      <c r="WBU838" s="137"/>
      <c r="WBV838" s="137"/>
      <c r="WBW838" s="137"/>
      <c r="WBX838" s="137"/>
      <c r="WBY838" s="137"/>
      <c r="WBZ838" s="137"/>
      <c r="WCA838" s="137"/>
      <c r="WCB838" s="137"/>
      <c r="WCC838" s="137"/>
      <c r="WCD838" s="137"/>
      <c r="WCE838" s="137"/>
      <c r="WCF838" s="137"/>
      <c r="WCG838" s="137"/>
      <c r="WCH838" s="137"/>
      <c r="WCI838" s="137"/>
      <c r="WCJ838" s="137"/>
      <c r="WCK838" s="137"/>
      <c r="WCL838" s="137"/>
      <c r="WCM838" s="137"/>
      <c r="WCN838" s="137"/>
      <c r="WCO838" s="137"/>
      <c r="WCP838" s="137"/>
      <c r="WCQ838" s="137"/>
      <c r="WCR838" s="137"/>
      <c r="WCS838" s="137"/>
      <c r="WCT838" s="137"/>
      <c r="WCU838" s="137"/>
      <c r="WCV838" s="137"/>
      <c r="WCW838" s="137"/>
      <c r="WCX838" s="137"/>
      <c r="WCY838" s="137"/>
      <c r="WCZ838" s="137"/>
      <c r="WDA838" s="137"/>
      <c r="WDB838" s="137"/>
      <c r="WDC838" s="137"/>
      <c r="WDD838" s="137"/>
      <c r="WDE838" s="137"/>
      <c r="WDF838" s="137"/>
      <c r="WDG838" s="137"/>
      <c r="WDH838" s="137"/>
      <c r="WDI838" s="137"/>
      <c r="WDJ838" s="137"/>
      <c r="WDK838" s="137"/>
      <c r="WDL838" s="137"/>
      <c r="WDM838" s="137"/>
      <c r="WDN838" s="137"/>
      <c r="WDO838" s="137"/>
      <c r="WDP838" s="137"/>
      <c r="WDQ838" s="137"/>
      <c r="WDR838" s="137"/>
      <c r="WDS838" s="137"/>
      <c r="WDT838" s="137"/>
      <c r="WDU838" s="137"/>
      <c r="WDV838" s="137"/>
      <c r="WDW838" s="137"/>
      <c r="WDX838" s="137"/>
      <c r="WDY838" s="137"/>
      <c r="WDZ838" s="137"/>
      <c r="WEA838" s="137"/>
      <c r="WEB838" s="137"/>
      <c r="WEC838" s="137"/>
      <c r="WED838" s="137"/>
      <c r="WEE838" s="137"/>
      <c r="WEF838" s="137"/>
      <c r="WEG838" s="137"/>
      <c r="WEH838" s="137"/>
      <c r="WEI838" s="137"/>
      <c r="WEJ838" s="137"/>
      <c r="WEK838" s="137"/>
      <c r="WEL838" s="137"/>
      <c r="WEM838" s="137"/>
      <c r="WEN838" s="137"/>
      <c r="WEO838" s="137"/>
      <c r="WEP838" s="137"/>
      <c r="WEQ838" s="137"/>
      <c r="WER838" s="137"/>
      <c r="WES838" s="137"/>
      <c r="WET838" s="137"/>
      <c r="WEU838" s="137"/>
      <c r="WEV838" s="137"/>
      <c r="WEW838" s="137"/>
      <c r="WEX838" s="137"/>
      <c r="WEY838" s="137"/>
      <c r="WEZ838" s="137"/>
      <c r="WFA838" s="137"/>
      <c r="WFB838" s="137"/>
      <c r="WFC838" s="137"/>
      <c r="WFD838" s="137"/>
      <c r="WFE838" s="137"/>
      <c r="WFF838" s="137"/>
      <c r="WFG838" s="137"/>
      <c r="WFH838" s="137"/>
      <c r="WFI838" s="137"/>
      <c r="WFJ838" s="137"/>
      <c r="WFK838" s="137"/>
      <c r="WFL838" s="137"/>
      <c r="WFM838" s="137"/>
      <c r="WFN838" s="137"/>
      <c r="WFO838" s="137"/>
      <c r="WFP838" s="137"/>
      <c r="WFQ838" s="137"/>
      <c r="WFR838" s="137"/>
      <c r="WFS838" s="137"/>
      <c r="WFT838" s="137"/>
      <c r="WFU838" s="137"/>
      <c r="WFV838" s="137"/>
      <c r="WFW838" s="137"/>
      <c r="WFX838" s="137"/>
      <c r="WFY838" s="137"/>
      <c r="WFZ838" s="137"/>
      <c r="WGA838" s="137"/>
      <c r="WGB838" s="137"/>
      <c r="WGC838" s="137"/>
      <c r="WGD838" s="137"/>
      <c r="WGE838" s="137"/>
      <c r="WGF838" s="137"/>
      <c r="WGG838" s="137"/>
      <c r="WGH838" s="137"/>
      <c r="WGI838" s="137"/>
      <c r="WGJ838" s="137"/>
      <c r="WGK838" s="137"/>
      <c r="WGL838" s="137"/>
      <c r="WGM838" s="137"/>
      <c r="WGN838" s="137"/>
      <c r="WGO838" s="137"/>
      <c r="WGP838" s="137"/>
      <c r="WGQ838" s="137"/>
      <c r="WGR838" s="137"/>
      <c r="WGS838" s="137"/>
      <c r="WGT838" s="137"/>
      <c r="WGU838" s="137"/>
      <c r="WGV838" s="137"/>
      <c r="WGW838" s="137"/>
      <c r="WGX838" s="137"/>
      <c r="WGY838" s="137"/>
      <c r="WGZ838" s="137"/>
      <c r="WHA838" s="137"/>
      <c r="WHB838" s="137"/>
      <c r="WHC838" s="137"/>
      <c r="WHD838" s="137"/>
      <c r="WHE838" s="137"/>
      <c r="WHF838" s="137"/>
      <c r="WHG838" s="137"/>
      <c r="WHH838" s="137"/>
      <c r="WHI838" s="137"/>
      <c r="WHJ838" s="137"/>
      <c r="WHK838" s="137"/>
      <c r="WHL838" s="137"/>
      <c r="WHM838" s="137"/>
      <c r="WHN838" s="137"/>
      <c r="WHO838" s="137"/>
      <c r="WHP838" s="137"/>
      <c r="WHQ838" s="137"/>
      <c r="WHR838" s="137"/>
      <c r="WHS838" s="137"/>
      <c r="WHT838" s="137"/>
      <c r="WHU838" s="137"/>
      <c r="WHV838" s="137"/>
      <c r="WHW838" s="137"/>
      <c r="WHX838" s="137"/>
      <c r="WHY838" s="137"/>
      <c r="WHZ838" s="137"/>
      <c r="WIA838" s="137"/>
      <c r="WIB838" s="137"/>
      <c r="WIC838" s="137"/>
      <c r="WID838" s="137"/>
      <c r="WIE838" s="137"/>
      <c r="WIF838" s="137"/>
      <c r="WIG838" s="137"/>
      <c r="WIH838" s="137"/>
      <c r="WII838" s="137"/>
      <c r="WIJ838" s="137"/>
      <c r="WIK838" s="137"/>
      <c r="WIL838" s="137"/>
      <c r="WIM838" s="137"/>
      <c r="WIN838" s="137"/>
      <c r="WIO838" s="137"/>
      <c r="WIP838" s="137"/>
      <c r="WIQ838" s="137"/>
      <c r="WIR838" s="137"/>
      <c r="WIS838" s="137"/>
      <c r="WIT838" s="137"/>
      <c r="WIU838" s="137"/>
      <c r="WIV838" s="137"/>
      <c r="WIW838" s="137"/>
      <c r="WIX838" s="137"/>
      <c r="WIY838" s="137"/>
      <c r="WIZ838" s="137"/>
      <c r="WJA838" s="137"/>
      <c r="WJB838" s="137"/>
      <c r="WJC838" s="137"/>
      <c r="WJD838" s="137"/>
      <c r="WJE838" s="137"/>
      <c r="WJF838" s="137"/>
      <c r="WJG838" s="137"/>
      <c r="WJH838" s="137"/>
      <c r="WJI838" s="137"/>
      <c r="WJJ838" s="137"/>
      <c r="WJK838" s="137"/>
      <c r="WJL838" s="137"/>
      <c r="WJM838" s="137"/>
      <c r="WJN838" s="137"/>
      <c r="WJO838" s="137"/>
      <c r="WJP838" s="137"/>
      <c r="WJQ838" s="137"/>
      <c r="WJR838" s="137"/>
      <c r="WJS838" s="137"/>
      <c r="WJT838" s="137"/>
      <c r="WJU838" s="137"/>
      <c r="WJV838" s="137"/>
      <c r="WJW838" s="137"/>
      <c r="WJX838" s="137"/>
      <c r="WJY838" s="137"/>
      <c r="WJZ838" s="137"/>
      <c r="WKA838" s="137"/>
      <c r="WKB838" s="137"/>
      <c r="WKC838" s="137"/>
      <c r="WKD838" s="137"/>
      <c r="WKE838" s="137"/>
      <c r="WKF838" s="137"/>
      <c r="WKG838" s="137"/>
      <c r="WKH838" s="137"/>
      <c r="WKI838" s="137"/>
      <c r="WKJ838" s="137"/>
      <c r="WKK838" s="137"/>
      <c r="WKL838" s="137"/>
      <c r="WKM838" s="137"/>
      <c r="WKN838" s="137"/>
      <c r="WKO838" s="137"/>
      <c r="WKP838" s="137"/>
      <c r="WKQ838" s="137"/>
      <c r="WKR838" s="137"/>
      <c r="WKS838" s="137"/>
      <c r="WKT838" s="137"/>
      <c r="WKU838" s="137"/>
      <c r="WKV838" s="137"/>
      <c r="WKW838" s="137"/>
      <c r="WKX838" s="137"/>
      <c r="WKY838" s="137"/>
      <c r="WKZ838" s="137"/>
      <c r="WLA838" s="137"/>
      <c r="WLB838" s="137"/>
      <c r="WLC838" s="137"/>
      <c r="WLD838" s="137"/>
      <c r="WLE838" s="137"/>
      <c r="WLF838" s="137"/>
      <c r="WLG838" s="137"/>
      <c r="WLH838" s="137"/>
      <c r="WLI838" s="137"/>
      <c r="WLJ838" s="137"/>
      <c r="WLK838" s="137"/>
      <c r="WLL838" s="137"/>
      <c r="WLM838" s="137"/>
      <c r="WLN838" s="137"/>
      <c r="WLO838" s="137"/>
      <c r="WLP838" s="137"/>
      <c r="WLQ838" s="137"/>
      <c r="WLR838" s="137"/>
      <c r="WLS838" s="137"/>
      <c r="WLT838" s="137"/>
      <c r="WLU838" s="137"/>
      <c r="WLV838" s="137"/>
      <c r="WLW838" s="137"/>
      <c r="WLX838" s="137"/>
      <c r="WLY838" s="137"/>
      <c r="WLZ838" s="137"/>
      <c r="WMA838" s="137"/>
      <c r="WMB838" s="137"/>
      <c r="WMC838" s="137"/>
      <c r="WMD838" s="137"/>
      <c r="WME838" s="137"/>
      <c r="WMF838" s="137"/>
      <c r="WMG838" s="137"/>
      <c r="WMH838" s="137"/>
      <c r="WMI838" s="137"/>
      <c r="WMJ838" s="137"/>
      <c r="WMK838" s="137"/>
      <c r="WML838" s="137"/>
      <c r="WMM838" s="137"/>
      <c r="WMN838" s="137"/>
      <c r="WMO838" s="137"/>
      <c r="WMP838" s="137"/>
      <c r="WMQ838" s="137"/>
      <c r="WMR838" s="137"/>
      <c r="WMS838" s="137"/>
      <c r="WMT838" s="137"/>
      <c r="WMU838" s="137"/>
      <c r="WMV838" s="137"/>
      <c r="WMW838" s="137"/>
      <c r="WMX838" s="137"/>
      <c r="WMY838" s="137"/>
      <c r="WMZ838" s="137"/>
      <c r="WNA838" s="137"/>
      <c r="WNB838" s="137"/>
      <c r="WNC838" s="137"/>
      <c r="WND838" s="137"/>
      <c r="WNE838" s="137"/>
      <c r="WNF838" s="137"/>
      <c r="WNG838" s="137"/>
      <c r="WNH838" s="137"/>
      <c r="WNI838" s="137"/>
      <c r="WNJ838" s="137"/>
      <c r="WNK838" s="137"/>
      <c r="WNL838" s="137"/>
      <c r="WNM838" s="137"/>
      <c r="WNN838" s="137"/>
      <c r="WNO838" s="137"/>
      <c r="WNP838" s="137"/>
      <c r="WNQ838" s="137"/>
      <c r="WNR838" s="137"/>
      <c r="WNS838" s="137"/>
      <c r="WNT838" s="137"/>
      <c r="WNU838" s="137"/>
      <c r="WNV838" s="137"/>
      <c r="WNW838" s="137"/>
      <c r="WNX838" s="137"/>
      <c r="WNY838" s="137"/>
      <c r="WNZ838" s="137"/>
      <c r="WOA838" s="137"/>
      <c r="WOB838" s="137"/>
      <c r="WOC838" s="137"/>
      <c r="WOD838" s="137"/>
      <c r="WOE838" s="137"/>
      <c r="WOF838" s="137"/>
      <c r="WOG838" s="137"/>
      <c r="WOH838" s="137"/>
      <c r="WOI838" s="137"/>
      <c r="WOJ838" s="137"/>
      <c r="WOK838" s="137"/>
      <c r="WOL838" s="137"/>
      <c r="WOM838" s="137"/>
      <c r="WON838" s="137"/>
      <c r="WOO838" s="137"/>
      <c r="WOP838" s="137"/>
      <c r="WOQ838" s="137"/>
      <c r="WOR838" s="137"/>
      <c r="WOS838" s="137"/>
      <c r="WOT838" s="137"/>
      <c r="WOU838" s="137"/>
      <c r="WOV838" s="137"/>
      <c r="WOW838" s="137"/>
      <c r="WOX838" s="137"/>
      <c r="WOY838" s="137"/>
      <c r="WOZ838" s="137"/>
      <c r="WPA838" s="137"/>
      <c r="WPB838" s="137"/>
      <c r="WPC838" s="137"/>
      <c r="WPD838" s="137"/>
      <c r="WPE838" s="137"/>
      <c r="WPF838" s="137"/>
      <c r="WPG838" s="137"/>
      <c r="WPH838" s="137"/>
      <c r="WPI838" s="137"/>
      <c r="WPJ838" s="137"/>
      <c r="WPK838" s="137"/>
      <c r="WPL838" s="137"/>
      <c r="WPM838" s="137"/>
      <c r="WPN838" s="137"/>
      <c r="WPO838" s="137"/>
      <c r="WPP838" s="137"/>
      <c r="WPQ838" s="137"/>
      <c r="WPR838" s="137"/>
      <c r="WPS838" s="137"/>
      <c r="WPT838" s="137"/>
      <c r="WPU838" s="137"/>
      <c r="WPV838" s="137"/>
      <c r="WPW838" s="137"/>
      <c r="WPX838" s="137"/>
      <c r="WPY838" s="137"/>
      <c r="WPZ838" s="137"/>
      <c r="WQA838" s="137"/>
      <c r="WQB838" s="137"/>
      <c r="WQC838" s="137"/>
      <c r="WQD838" s="137"/>
      <c r="WQE838" s="137"/>
      <c r="WQF838" s="137"/>
      <c r="WQG838" s="137"/>
      <c r="WQH838" s="137"/>
      <c r="WQI838" s="137"/>
      <c r="WQJ838" s="137"/>
      <c r="WQK838" s="137"/>
      <c r="WQL838" s="137"/>
      <c r="WQM838" s="137"/>
      <c r="WQN838" s="137"/>
      <c r="WQO838" s="137"/>
      <c r="WQP838" s="137"/>
      <c r="WQQ838" s="137"/>
      <c r="WQR838" s="137"/>
      <c r="WQS838" s="137"/>
      <c r="WQT838" s="137"/>
      <c r="WQU838" s="137"/>
      <c r="WQV838" s="137"/>
      <c r="WQW838" s="137"/>
      <c r="WQX838" s="137"/>
      <c r="WQY838" s="137"/>
      <c r="WQZ838" s="137"/>
      <c r="WRA838" s="137"/>
      <c r="WRB838" s="137"/>
      <c r="WRC838" s="137"/>
      <c r="WRD838" s="137"/>
      <c r="WRE838" s="137"/>
      <c r="WRF838" s="137"/>
      <c r="WRG838" s="137"/>
      <c r="WRH838" s="137"/>
      <c r="WRI838" s="137"/>
      <c r="WRJ838" s="137"/>
      <c r="WRK838" s="137"/>
      <c r="WRL838" s="137"/>
      <c r="WRM838" s="137"/>
      <c r="WRN838" s="137"/>
      <c r="WRO838" s="137"/>
      <c r="WRP838" s="137"/>
      <c r="WRQ838" s="137"/>
      <c r="WRR838" s="137"/>
      <c r="WRS838" s="137"/>
      <c r="WRT838" s="137"/>
      <c r="WRU838" s="137"/>
      <c r="WRV838" s="137"/>
      <c r="WRW838" s="137"/>
      <c r="WRX838" s="137"/>
      <c r="WRY838" s="137"/>
      <c r="WRZ838" s="137"/>
      <c r="WSA838" s="137"/>
      <c r="WSB838" s="137"/>
      <c r="WSC838" s="137"/>
      <c r="WSD838" s="137"/>
      <c r="WSE838" s="137"/>
      <c r="WSF838" s="137"/>
      <c r="WSG838" s="137"/>
      <c r="WSH838" s="137"/>
      <c r="WSI838" s="137"/>
      <c r="WSJ838" s="137"/>
      <c r="WSK838" s="137"/>
      <c r="WSL838" s="137"/>
      <c r="WSM838" s="137"/>
      <c r="WSN838" s="137"/>
      <c r="WSO838" s="137"/>
      <c r="WSP838" s="137"/>
      <c r="WSQ838" s="137"/>
      <c r="WSR838" s="137"/>
      <c r="WSS838" s="137"/>
      <c r="WST838" s="137"/>
      <c r="WSU838" s="137"/>
      <c r="WSV838" s="137"/>
      <c r="WSW838" s="137"/>
      <c r="WSX838" s="137"/>
      <c r="WSY838" s="137"/>
      <c r="WSZ838" s="137"/>
      <c r="WTA838" s="137"/>
      <c r="WTB838" s="137"/>
      <c r="WTC838" s="137"/>
      <c r="WTD838" s="137"/>
      <c r="WTE838" s="137"/>
      <c r="WTF838" s="137"/>
      <c r="WTG838" s="137"/>
      <c r="WTH838" s="137"/>
      <c r="WTI838" s="137"/>
      <c r="WTJ838" s="137"/>
      <c r="WTK838" s="137"/>
      <c r="WTL838" s="137"/>
      <c r="WTM838" s="137"/>
      <c r="WTN838" s="137"/>
      <c r="WTO838" s="137"/>
      <c r="WTP838" s="137"/>
      <c r="WTQ838" s="137"/>
      <c r="WTR838" s="137"/>
      <c r="WTS838" s="137"/>
      <c r="WTT838" s="137"/>
      <c r="WTU838" s="137"/>
      <c r="WTV838" s="137"/>
      <c r="WTW838" s="137"/>
      <c r="WTX838" s="137"/>
      <c r="WTY838" s="137"/>
      <c r="WTZ838" s="137"/>
      <c r="WUA838" s="137"/>
      <c r="WUB838" s="137"/>
      <c r="WUC838" s="137"/>
      <c r="WUD838" s="137"/>
      <c r="WUE838" s="137"/>
      <c r="WUF838" s="137"/>
      <c r="WUG838" s="137"/>
      <c r="WUH838" s="137"/>
      <c r="WUI838" s="137"/>
      <c r="WUJ838" s="137"/>
      <c r="WUK838" s="137"/>
      <c r="WUL838" s="137"/>
      <c r="WUM838" s="137"/>
      <c r="WUN838" s="137"/>
      <c r="WUO838" s="137"/>
      <c r="WUP838" s="137"/>
      <c r="WUQ838" s="137"/>
      <c r="WUR838" s="137"/>
      <c r="WUS838" s="137"/>
      <c r="WUT838" s="137"/>
      <c r="WUU838" s="137"/>
      <c r="WUV838" s="137"/>
      <c r="WUW838" s="137"/>
      <c r="WUX838" s="137"/>
      <c r="WUY838" s="137"/>
      <c r="WUZ838" s="137"/>
      <c r="WVA838" s="137"/>
      <c r="WVB838" s="137"/>
      <c r="WVC838" s="137"/>
      <c r="WVD838" s="137"/>
      <c r="WVE838" s="137"/>
      <c r="WVF838" s="137"/>
      <c r="WVG838" s="137"/>
      <c r="WVH838" s="137"/>
      <c r="WVI838" s="137"/>
      <c r="WVJ838" s="137"/>
      <c r="WVK838" s="137"/>
      <c r="WVL838" s="137"/>
      <c r="WVM838" s="137"/>
      <c r="WVN838" s="137"/>
      <c r="WVO838" s="137"/>
      <c r="WVP838" s="137"/>
      <c r="WVQ838" s="137"/>
      <c r="WVR838" s="137"/>
      <c r="WVS838" s="137"/>
      <c r="WVT838" s="137"/>
      <c r="WVU838" s="137"/>
      <c r="WVV838" s="137"/>
      <c r="WVW838" s="137"/>
      <c r="WVX838" s="137"/>
      <c r="WVY838" s="137"/>
      <c r="WVZ838" s="137"/>
      <c r="WWA838" s="137"/>
      <c r="WWB838" s="137"/>
      <c r="WWC838" s="137"/>
      <c r="WWD838" s="137"/>
      <c r="WWE838" s="137"/>
      <c r="WWF838" s="137"/>
      <c r="WWG838" s="137"/>
      <c r="WWH838" s="137"/>
      <c r="WWI838" s="137"/>
      <c r="WWJ838" s="137"/>
      <c r="WWK838" s="137"/>
      <c r="WWL838" s="137"/>
      <c r="WWM838" s="137"/>
      <c r="WWN838" s="137"/>
      <c r="WWO838" s="137"/>
      <c r="WWP838" s="137"/>
      <c r="WWQ838" s="137"/>
      <c r="WWR838" s="137"/>
      <c r="WWS838" s="137"/>
      <c r="WWT838" s="137"/>
      <c r="WWU838" s="137"/>
      <c r="WWV838" s="137"/>
      <c r="WWW838" s="137"/>
      <c r="WWX838" s="137"/>
      <c r="WWY838" s="137"/>
      <c r="WWZ838" s="137"/>
      <c r="WXA838" s="137"/>
      <c r="WXB838" s="137"/>
      <c r="WXC838" s="137"/>
      <c r="WXD838" s="137"/>
      <c r="WXE838" s="137"/>
      <c r="WXF838" s="137"/>
      <c r="WXG838" s="137"/>
      <c r="WXH838" s="137"/>
      <c r="WXI838" s="137"/>
      <c r="WXJ838" s="137"/>
      <c r="WXK838" s="137"/>
      <c r="WXL838" s="137"/>
      <c r="WXM838" s="137"/>
      <c r="WXN838" s="137"/>
      <c r="WXO838" s="137"/>
      <c r="WXP838" s="137"/>
      <c r="WXQ838" s="137"/>
      <c r="WXR838" s="137"/>
      <c r="WXS838" s="137"/>
      <c r="WXT838" s="137"/>
      <c r="WXU838" s="137"/>
      <c r="WXV838" s="137"/>
      <c r="WXW838" s="137"/>
      <c r="WXX838" s="137"/>
      <c r="WXY838" s="137"/>
      <c r="WXZ838" s="137"/>
      <c r="WYA838" s="137"/>
      <c r="WYB838" s="137"/>
      <c r="WYC838" s="137"/>
      <c r="WYD838" s="137"/>
      <c r="WYE838" s="137"/>
      <c r="WYF838" s="137"/>
      <c r="WYG838" s="137"/>
      <c r="WYH838" s="137"/>
      <c r="WYI838" s="137"/>
      <c r="WYJ838" s="137"/>
      <c r="WYK838" s="137"/>
      <c r="WYL838" s="137"/>
      <c r="WYM838" s="137"/>
      <c r="WYN838" s="137"/>
      <c r="WYO838" s="137"/>
      <c r="WYP838" s="137"/>
      <c r="WYQ838" s="137"/>
      <c r="WYR838" s="137"/>
      <c r="WYS838" s="137"/>
      <c r="WYT838" s="137"/>
      <c r="WYU838" s="137"/>
      <c r="WYV838" s="137"/>
      <c r="WYW838" s="137"/>
      <c r="WYX838" s="137"/>
      <c r="WYY838" s="137"/>
      <c r="WYZ838" s="137"/>
      <c r="WZA838" s="137"/>
      <c r="WZB838" s="137"/>
      <c r="WZC838" s="137"/>
      <c r="WZD838" s="137"/>
      <c r="WZE838" s="137"/>
      <c r="WZF838" s="137"/>
      <c r="WZG838" s="137"/>
      <c r="WZH838" s="137"/>
      <c r="WZI838" s="137"/>
      <c r="WZJ838" s="137"/>
      <c r="WZK838" s="137"/>
      <c r="WZL838" s="137"/>
      <c r="WZM838" s="137"/>
      <c r="WZN838" s="137"/>
      <c r="WZO838" s="137"/>
      <c r="WZP838" s="137"/>
      <c r="WZQ838" s="137"/>
      <c r="WZR838" s="137"/>
      <c r="WZS838" s="137"/>
      <c r="WZT838" s="137"/>
      <c r="WZU838" s="137"/>
      <c r="WZV838" s="137"/>
      <c r="WZW838" s="137"/>
      <c r="WZX838" s="137"/>
      <c r="WZY838" s="137"/>
      <c r="WZZ838" s="137"/>
      <c r="XAA838" s="137"/>
      <c r="XAB838" s="137"/>
      <c r="XAC838" s="137"/>
      <c r="XAD838" s="137"/>
      <c r="XAE838" s="137"/>
      <c r="XAF838" s="137"/>
      <c r="XAG838" s="137"/>
      <c r="XAH838" s="137"/>
      <c r="XAI838" s="137"/>
      <c r="XAJ838" s="137"/>
      <c r="XAK838" s="137"/>
      <c r="XAL838" s="137"/>
      <c r="XAM838" s="137"/>
      <c r="XAN838" s="137"/>
      <c r="XAO838" s="137"/>
      <c r="XAP838" s="137"/>
      <c r="XAQ838" s="137"/>
      <c r="XAR838" s="137"/>
      <c r="XAS838" s="137"/>
      <c r="XAT838" s="137"/>
      <c r="XAU838" s="137"/>
      <c r="XAV838" s="137"/>
      <c r="XAW838" s="137"/>
      <c r="XAX838" s="137"/>
      <c r="XAY838" s="137"/>
      <c r="XAZ838" s="137"/>
      <c r="XBA838" s="137"/>
      <c r="XBB838" s="137"/>
      <c r="XBC838" s="137"/>
      <c r="XBD838" s="137"/>
      <c r="XBE838" s="137"/>
      <c r="XBF838" s="137"/>
      <c r="XBG838" s="137"/>
      <c r="XBH838" s="137"/>
      <c r="XBI838" s="137"/>
      <c r="XBJ838" s="137"/>
      <c r="XBK838" s="137"/>
      <c r="XBL838" s="137"/>
      <c r="XBM838" s="137"/>
      <c r="XBN838" s="137"/>
      <c r="XBO838" s="137"/>
      <c r="XBP838" s="137"/>
      <c r="XBQ838" s="137"/>
      <c r="XBR838" s="137"/>
      <c r="XBS838" s="137"/>
      <c r="XBT838" s="137"/>
      <c r="XBU838" s="137"/>
      <c r="XBV838" s="137"/>
      <c r="XBW838" s="137"/>
      <c r="XBX838" s="137"/>
      <c r="XBY838" s="137"/>
      <c r="XBZ838" s="137"/>
      <c r="XCA838" s="137"/>
      <c r="XCB838" s="137"/>
      <c r="XCC838" s="137"/>
      <c r="XCD838" s="137"/>
      <c r="XCE838" s="137"/>
      <c r="XCF838" s="137"/>
      <c r="XCG838" s="137"/>
      <c r="XCH838" s="137"/>
      <c r="XCI838" s="137"/>
      <c r="XCJ838" s="137"/>
      <c r="XCK838" s="137"/>
      <c r="XCL838" s="137"/>
      <c r="XCM838" s="137"/>
      <c r="XCN838" s="137"/>
      <c r="XCO838" s="137"/>
      <c r="XCP838" s="137"/>
      <c r="XCQ838" s="137"/>
      <c r="XCR838" s="137"/>
      <c r="XCS838" s="137"/>
      <c r="XCT838" s="137"/>
      <c r="XCU838" s="137"/>
      <c r="XCV838" s="137"/>
      <c r="XCW838" s="137"/>
      <c r="XCX838" s="137"/>
      <c r="XCY838" s="137"/>
      <c r="XCZ838" s="137"/>
      <c r="XDA838" s="137"/>
      <c r="XDB838" s="137"/>
      <c r="XDC838" s="137"/>
      <c r="XDD838" s="137"/>
      <c r="XDE838" s="137"/>
      <c r="XDF838" s="137"/>
      <c r="XDG838" s="137"/>
      <c r="XDH838" s="137"/>
      <c r="XDI838" s="137"/>
      <c r="XDJ838" s="137"/>
      <c r="XDK838" s="137"/>
      <c r="XDL838" s="137"/>
      <c r="XDM838" s="137"/>
      <c r="XDN838" s="137"/>
      <c r="XDO838" s="137"/>
      <c r="XDP838" s="137"/>
      <c r="XDQ838" s="137"/>
      <c r="XDR838" s="137"/>
      <c r="XDS838" s="137"/>
      <c r="XDT838" s="137"/>
      <c r="XDU838" s="137"/>
      <c r="XDV838" s="137"/>
      <c r="XDW838" s="137"/>
      <c r="XDX838" s="137"/>
      <c r="XDY838" s="137"/>
      <c r="XDZ838" s="137"/>
      <c r="XEA838" s="137"/>
      <c r="XEB838" s="137"/>
      <c r="XEC838" s="137"/>
      <c r="XED838" s="137"/>
      <c r="XEE838" s="137"/>
      <c r="XEF838" s="137"/>
      <c r="XEG838" s="137"/>
      <c r="XEH838" s="137"/>
      <c r="XEI838" s="137"/>
      <c r="XEJ838" s="137"/>
      <c r="XEK838" s="137"/>
      <c r="XEL838" s="137"/>
      <c r="XEM838" s="137"/>
      <c r="XEN838" s="137"/>
      <c r="XEO838" s="137"/>
      <c r="XEP838" s="137"/>
      <c r="XEQ838" s="137"/>
      <c r="XER838" s="137"/>
      <c r="XES838" s="137"/>
      <c r="XET838" s="137"/>
      <c r="XEU838" s="137"/>
    </row>
    <row r="839" spans="1:16375" ht="13.5" thickBot="1" x14ac:dyDescent="0.25">
      <c r="A839" s="361"/>
      <c r="B839" s="80"/>
      <c r="C839" s="2"/>
      <c r="D839" s="2"/>
      <c r="E839" s="2"/>
      <c r="F839" s="2"/>
      <c r="G839" s="59"/>
      <c r="H839" s="59"/>
      <c r="I839" s="59"/>
      <c r="J839" s="59"/>
      <c r="K839" s="59"/>
      <c r="L839" s="59"/>
      <c r="M839" s="60"/>
      <c r="N839" s="59"/>
      <c r="O839" s="59"/>
      <c r="P839" s="59"/>
      <c r="Q839" s="59"/>
      <c r="R839" s="59"/>
      <c r="S839" s="59"/>
      <c r="T839" s="59"/>
      <c r="U839" s="59"/>
      <c r="V839" s="59"/>
      <c r="W839" s="59"/>
    </row>
    <row r="840" spans="1:16375" s="158" customFormat="1" ht="15.75" x14ac:dyDescent="0.2">
      <c r="A840" s="362"/>
      <c r="B840" s="368" t="s">
        <v>140</v>
      </c>
      <c r="C840" s="174"/>
      <c r="D840" s="174"/>
      <c r="E840" s="174"/>
      <c r="F840" s="174"/>
      <c r="G840" s="234"/>
      <c r="H840" s="235"/>
      <c r="I840" s="235"/>
      <c r="J840" s="235"/>
      <c r="K840" s="237"/>
      <c r="L840" s="236"/>
      <c r="M840" s="235"/>
      <c r="N840" s="235"/>
      <c r="O840" s="235"/>
      <c r="P840" s="235"/>
      <c r="Q840" s="235"/>
      <c r="R840" s="235"/>
      <c r="S840" s="235"/>
      <c r="T840" s="235"/>
      <c r="U840" s="235"/>
      <c r="V840" s="237"/>
      <c r="W840" s="237"/>
    </row>
    <row r="841" spans="1:16375" x14ac:dyDescent="0.2">
      <c r="A841" s="361"/>
      <c r="B841" s="39"/>
      <c r="C841" s="33" t="s">
        <v>181</v>
      </c>
      <c r="D841" s="34"/>
      <c r="E841" s="34"/>
      <c r="F841" s="34"/>
      <c r="G841" s="56"/>
      <c r="H841" s="50"/>
      <c r="I841" s="50"/>
      <c r="J841" s="50"/>
      <c r="K841" s="52"/>
      <c r="L841" s="51"/>
      <c r="M841" s="50"/>
      <c r="N841" s="50"/>
      <c r="O841" s="50"/>
      <c r="P841" s="50"/>
      <c r="Q841" s="50"/>
      <c r="R841" s="50"/>
      <c r="S841" s="50"/>
      <c r="T841" s="50"/>
      <c r="U841" s="50"/>
      <c r="V841" s="52"/>
      <c r="W841" s="52"/>
    </row>
    <row r="842" spans="1:16375" s="80" customFormat="1" x14ac:dyDescent="0.2">
      <c r="A842" s="365"/>
      <c r="B842" s="35"/>
      <c r="C842" s="33"/>
      <c r="D842" s="73" t="s">
        <v>51</v>
      </c>
      <c r="E842" s="34"/>
      <c r="F842" s="34"/>
      <c r="G842" s="77"/>
      <c r="H842" s="78"/>
      <c r="I842" s="74"/>
      <c r="J842" s="74"/>
      <c r="K842" s="75"/>
      <c r="L842" s="58"/>
      <c r="M842" s="43"/>
      <c r="N842" s="43"/>
      <c r="O842" s="43"/>
      <c r="P842" s="43"/>
      <c r="Q842" s="43"/>
      <c r="R842" s="43"/>
      <c r="S842" s="43"/>
      <c r="T842" s="43"/>
      <c r="U842" s="43"/>
      <c r="V842" s="46"/>
      <c r="W842" s="46"/>
    </row>
    <row r="843" spans="1:16375" s="80" customFormat="1" x14ac:dyDescent="0.2">
      <c r="A843" s="365"/>
      <c r="B843" s="35"/>
      <c r="C843" s="33"/>
      <c r="D843" s="33"/>
      <c r="E843" s="34" t="s">
        <v>144</v>
      </c>
      <c r="F843" s="34"/>
      <c r="G843" s="77">
        <f>SUBTOTAL(9,G844:G847)</f>
        <v>0</v>
      </c>
      <c r="H843" s="78">
        <f t="shared" ref="H843:W843" si="388">SUBTOTAL(9,H844:H847)</f>
        <v>0</v>
      </c>
      <c r="I843" s="74">
        <f t="shared" si="388"/>
        <v>0</v>
      </c>
      <c r="J843" s="74">
        <f t="shared" si="388"/>
        <v>0</v>
      </c>
      <c r="K843" s="75">
        <f t="shared" si="388"/>
        <v>0</v>
      </c>
      <c r="L843" s="43">
        <f t="shared" si="388"/>
        <v>0</v>
      </c>
      <c r="M843" s="43">
        <f t="shared" si="388"/>
        <v>0</v>
      </c>
      <c r="N843" s="43">
        <f t="shared" si="388"/>
        <v>0</v>
      </c>
      <c r="O843" s="43">
        <f t="shared" si="388"/>
        <v>0</v>
      </c>
      <c r="P843" s="43">
        <f t="shared" si="388"/>
        <v>0</v>
      </c>
      <c r="Q843" s="43">
        <f t="shared" si="388"/>
        <v>0</v>
      </c>
      <c r="R843" s="43">
        <f t="shared" si="388"/>
        <v>0</v>
      </c>
      <c r="S843" s="43">
        <f t="shared" si="388"/>
        <v>0</v>
      </c>
      <c r="T843" s="43">
        <f t="shared" si="388"/>
        <v>0</v>
      </c>
      <c r="U843" s="43">
        <f t="shared" si="388"/>
        <v>0</v>
      </c>
      <c r="V843" s="43">
        <f t="shared" si="388"/>
        <v>0</v>
      </c>
      <c r="W843" s="42">
        <f t="shared" si="388"/>
        <v>0</v>
      </c>
    </row>
    <row r="844" spans="1:16375" s="80" customFormat="1" outlineLevel="1" x14ac:dyDescent="0.2">
      <c r="A844" s="365"/>
      <c r="B844" s="35"/>
      <c r="C844" s="33"/>
      <c r="D844" s="33"/>
      <c r="E844" s="34"/>
      <c r="F844" s="180" t="s">
        <v>145</v>
      </c>
      <c r="G844" s="193">
        <f>G315</f>
        <v>0</v>
      </c>
      <c r="H844" s="238">
        <f>G844*(1-VLOOKUP($F844,SHT,2,FALSE))+H315*(1-VLOOKUP($F844,SHT,2,FALSE))</f>
        <v>0</v>
      </c>
      <c r="I844" s="183">
        <f t="shared" ref="I844:V844" si="389">I315*(1-VLOOKUP($F844,SHT,2,FALSE))</f>
        <v>0</v>
      </c>
      <c r="J844" s="183">
        <f t="shared" si="389"/>
        <v>0</v>
      </c>
      <c r="K844" s="200">
        <f t="shared" si="389"/>
        <v>0</v>
      </c>
      <c r="L844" s="184">
        <f t="shared" si="389"/>
        <v>0</v>
      </c>
      <c r="M844" s="195">
        <f t="shared" si="389"/>
        <v>0</v>
      </c>
      <c r="N844" s="185">
        <f t="shared" si="389"/>
        <v>0</v>
      </c>
      <c r="O844" s="185">
        <f t="shared" si="389"/>
        <v>0</v>
      </c>
      <c r="P844" s="185">
        <f t="shared" si="389"/>
        <v>0</v>
      </c>
      <c r="Q844" s="185">
        <f t="shared" si="389"/>
        <v>0</v>
      </c>
      <c r="R844" s="185">
        <f t="shared" si="389"/>
        <v>0</v>
      </c>
      <c r="S844" s="185">
        <f t="shared" si="389"/>
        <v>0</v>
      </c>
      <c r="T844" s="182">
        <f t="shared" si="389"/>
        <v>0</v>
      </c>
      <c r="U844" s="185">
        <f t="shared" si="389"/>
        <v>0</v>
      </c>
      <c r="V844" s="186">
        <f t="shared" si="389"/>
        <v>0</v>
      </c>
      <c r="W844" s="54">
        <f>W315</f>
        <v>0</v>
      </c>
    </row>
    <row r="845" spans="1:16375" s="80" customFormat="1" outlineLevel="1" x14ac:dyDescent="0.2">
      <c r="A845" s="365"/>
      <c r="B845" s="35"/>
      <c r="C845" s="33"/>
      <c r="D845" s="33"/>
      <c r="E845" s="34"/>
      <c r="F845" s="180" t="s">
        <v>146</v>
      </c>
      <c r="G845" s="193">
        <f>G316</f>
        <v>0</v>
      </c>
      <c r="H845" s="238">
        <f>G845*(1-VLOOKUP($F845,SHT,2,FALSE))+H316*(1-VLOOKUP($F845,SHT,2,FALSE))</f>
        <v>0</v>
      </c>
      <c r="I845" s="183">
        <f t="shared" ref="I845:V845" si="390">I316*(1-VLOOKUP($F845,SHT,2,FALSE))</f>
        <v>0</v>
      </c>
      <c r="J845" s="183">
        <f t="shared" si="390"/>
        <v>0</v>
      </c>
      <c r="K845" s="200">
        <f t="shared" si="390"/>
        <v>0</v>
      </c>
      <c r="L845" s="184">
        <f t="shared" si="390"/>
        <v>0</v>
      </c>
      <c r="M845" s="195">
        <f t="shared" si="390"/>
        <v>0</v>
      </c>
      <c r="N845" s="185">
        <f t="shared" si="390"/>
        <v>0</v>
      </c>
      <c r="O845" s="185">
        <f t="shared" si="390"/>
        <v>0</v>
      </c>
      <c r="P845" s="185">
        <f t="shared" si="390"/>
        <v>0</v>
      </c>
      <c r="Q845" s="185">
        <f t="shared" si="390"/>
        <v>0</v>
      </c>
      <c r="R845" s="185">
        <f t="shared" si="390"/>
        <v>0</v>
      </c>
      <c r="S845" s="185">
        <f t="shared" si="390"/>
        <v>0</v>
      </c>
      <c r="T845" s="182">
        <f t="shared" si="390"/>
        <v>0</v>
      </c>
      <c r="U845" s="185">
        <f t="shared" si="390"/>
        <v>0</v>
      </c>
      <c r="V845" s="186">
        <f t="shared" si="390"/>
        <v>0</v>
      </c>
      <c r="W845" s="54">
        <f>W316</f>
        <v>0</v>
      </c>
    </row>
    <row r="846" spans="1:16375" s="80" customFormat="1" outlineLevel="1" x14ac:dyDescent="0.2">
      <c r="A846" s="365"/>
      <c r="B846" s="35"/>
      <c r="C846" s="33"/>
      <c r="D846" s="33"/>
      <c r="E846" s="34"/>
      <c r="F846" s="180" t="s">
        <v>147</v>
      </c>
      <c r="G846" s="193">
        <f>G317</f>
        <v>0</v>
      </c>
      <c r="H846" s="238">
        <f>G846*(1-VLOOKUP($F846,SHT,2,FALSE))+H317*(1-VLOOKUP($F846,SHT,2,FALSE))</f>
        <v>0</v>
      </c>
      <c r="I846" s="183">
        <f t="shared" ref="I846:V846" si="391">I317*(1-VLOOKUP($F846,SHT,2,FALSE))</f>
        <v>0</v>
      </c>
      <c r="J846" s="183">
        <f t="shared" si="391"/>
        <v>0</v>
      </c>
      <c r="K846" s="200">
        <f t="shared" si="391"/>
        <v>0</v>
      </c>
      <c r="L846" s="184">
        <f t="shared" si="391"/>
        <v>0</v>
      </c>
      <c r="M846" s="195">
        <f t="shared" si="391"/>
        <v>0</v>
      </c>
      <c r="N846" s="185">
        <f t="shared" si="391"/>
        <v>0</v>
      </c>
      <c r="O846" s="185">
        <f t="shared" si="391"/>
        <v>0</v>
      </c>
      <c r="P846" s="185">
        <f t="shared" si="391"/>
        <v>0</v>
      </c>
      <c r="Q846" s="185">
        <f t="shared" si="391"/>
        <v>0</v>
      </c>
      <c r="R846" s="185">
        <f t="shared" si="391"/>
        <v>0</v>
      </c>
      <c r="S846" s="185">
        <f t="shared" si="391"/>
        <v>0</v>
      </c>
      <c r="T846" s="182">
        <f t="shared" si="391"/>
        <v>0</v>
      </c>
      <c r="U846" s="185">
        <f t="shared" si="391"/>
        <v>0</v>
      </c>
      <c r="V846" s="186">
        <f t="shared" si="391"/>
        <v>0</v>
      </c>
      <c r="W846" s="54">
        <f>W317</f>
        <v>0</v>
      </c>
    </row>
    <row r="847" spans="1:16375" s="80" customFormat="1" outlineLevel="1" x14ac:dyDescent="0.2">
      <c r="A847" s="365"/>
      <c r="B847" s="35"/>
      <c r="C847" s="33"/>
      <c r="D847" s="33"/>
      <c r="E847" s="34"/>
      <c r="F847" s="180" t="s">
        <v>179</v>
      </c>
      <c r="G847" s="193">
        <f>G318</f>
        <v>0</v>
      </c>
      <c r="H847" s="238">
        <f>G847*(1-VLOOKUP($F847,SHT,2,FALSE))+H318*(1-VLOOKUP($F847,SHT,2,FALSE))</f>
        <v>0</v>
      </c>
      <c r="I847" s="183">
        <f t="shared" ref="I847:V847" si="392">I318*(1-VLOOKUP($F847,SHT,2,FALSE))</f>
        <v>0</v>
      </c>
      <c r="J847" s="183">
        <f t="shared" si="392"/>
        <v>0</v>
      </c>
      <c r="K847" s="200">
        <f t="shared" si="392"/>
        <v>0</v>
      </c>
      <c r="L847" s="184">
        <f t="shared" si="392"/>
        <v>0</v>
      </c>
      <c r="M847" s="195">
        <f t="shared" si="392"/>
        <v>0</v>
      </c>
      <c r="N847" s="185">
        <f t="shared" si="392"/>
        <v>0</v>
      </c>
      <c r="O847" s="185">
        <f t="shared" si="392"/>
        <v>0</v>
      </c>
      <c r="P847" s="185">
        <f t="shared" si="392"/>
        <v>0</v>
      </c>
      <c r="Q847" s="185">
        <f t="shared" si="392"/>
        <v>0</v>
      </c>
      <c r="R847" s="185">
        <f t="shared" si="392"/>
        <v>0</v>
      </c>
      <c r="S847" s="185">
        <f t="shared" si="392"/>
        <v>0</v>
      </c>
      <c r="T847" s="182">
        <f t="shared" si="392"/>
        <v>0</v>
      </c>
      <c r="U847" s="185">
        <f t="shared" si="392"/>
        <v>0</v>
      </c>
      <c r="V847" s="186">
        <f t="shared" si="392"/>
        <v>0</v>
      </c>
      <c r="W847" s="54">
        <f>W318</f>
        <v>0</v>
      </c>
    </row>
    <row r="848" spans="1:16375" s="80" customFormat="1" x14ac:dyDescent="0.2">
      <c r="A848" s="365"/>
      <c r="B848" s="35"/>
      <c r="C848" s="33"/>
      <c r="D848" s="33"/>
      <c r="E848" s="34" t="s">
        <v>148</v>
      </c>
      <c r="F848" s="34"/>
      <c r="G848" s="77">
        <f t="shared" ref="G848:W848" si="393">SUBTOTAL(9,G849:G852)</f>
        <v>0</v>
      </c>
      <c r="H848" s="78">
        <f t="shared" si="393"/>
        <v>0</v>
      </c>
      <c r="I848" s="74">
        <f t="shared" si="393"/>
        <v>0</v>
      </c>
      <c r="J848" s="74">
        <f t="shared" si="393"/>
        <v>0</v>
      </c>
      <c r="K848" s="75">
        <f t="shared" si="393"/>
        <v>0</v>
      </c>
      <c r="L848" s="43">
        <f t="shared" si="393"/>
        <v>0</v>
      </c>
      <c r="M848" s="43">
        <f t="shared" si="393"/>
        <v>0</v>
      </c>
      <c r="N848" s="43">
        <f t="shared" si="393"/>
        <v>0</v>
      </c>
      <c r="O848" s="43">
        <f t="shared" si="393"/>
        <v>0</v>
      </c>
      <c r="P848" s="43">
        <f t="shared" si="393"/>
        <v>0</v>
      </c>
      <c r="Q848" s="43">
        <f t="shared" si="393"/>
        <v>0</v>
      </c>
      <c r="R848" s="43">
        <f t="shared" si="393"/>
        <v>0</v>
      </c>
      <c r="S848" s="43">
        <f t="shared" si="393"/>
        <v>0</v>
      </c>
      <c r="T848" s="43">
        <f t="shared" si="393"/>
        <v>0</v>
      </c>
      <c r="U848" s="43">
        <f t="shared" si="393"/>
        <v>0</v>
      </c>
      <c r="V848" s="43">
        <f t="shared" si="393"/>
        <v>0</v>
      </c>
      <c r="W848" s="42">
        <f t="shared" si="393"/>
        <v>0</v>
      </c>
    </row>
    <row r="849" spans="1:23" s="80" customFormat="1" outlineLevel="1" x14ac:dyDescent="0.2">
      <c r="A849" s="365"/>
      <c r="B849" s="35"/>
      <c r="C849" s="33"/>
      <c r="D849" s="33"/>
      <c r="E849" s="34"/>
      <c r="F849" s="180" t="s">
        <v>149</v>
      </c>
      <c r="G849" s="193">
        <f>G320</f>
        <v>0</v>
      </c>
      <c r="H849" s="238">
        <f>G849*(1-VLOOKUP($F849,SHT,2,FALSE))+H320*(1-VLOOKUP($F849,SHT,2,FALSE))</f>
        <v>0</v>
      </c>
      <c r="I849" s="183">
        <f t="shared" ref="I849:V849" si="394">I320*(1-VLOOKUP($F849,SHT,2,FALSE))</f>
        <v>0</v>
      </c>
      <c r="J849" s="183">
        <f t="shared" si="394"/>
        <v>0</v>
      </c>
      <c r="K849" s="200">
        <f t="shared" si="394"/>
        <v>0</v>
      </c>
      <c r="L849" s="184">
        <f t="shared" si="394"/>
        <v>0</v>
      </c>
      <c r="M849" s="195">
        <f t="shared" si="394"/>
        <v>0</v>
      </c>
      <c r="N849" s="185">
        <f t="shared" si="394"/>
        <v>0</v>
      </c>
      <c r="O849" s="185">
        <f t="shared" si="394"/>
        <v>0</v>
      </c>
      <c r="P849" s="185">
        <f t="shared" si="394"/>
        <v>0</v>
      </c>
      <c r="Q849" s="185">
        <f t="shared" si="394"/>
        <v>0</v>
      </c>
      <c r="R849" s="185">
        <f t="shared" si="394"/>
        <v>0</v>
      </c>
      <c r="S849" s="185">
        <f t="shared" si="394"/>
        <v>0</v>
      </c>
      <c r="T849" s="182">
        <f t="shared" si="394"/>
        <v>0</v>
      </c>
      <c r="U849" s="185">
        <f t="shared" si="394"/>
        <v>0</v>
      </c>
      <c r="V849" s="186">
        <f t="shared" si="394"/>
        <v>0</v>
      </c>
      <c r="W849" s="54">
        <f>W320</f>
        <v>0</v>
      </c>
    </row>
    <row r="850" spans="1:23" s="80" customFormat="1" outlineLevel="1" x14ac:dyDescent="0.2">
      <c r="A850" s="365"/>
      <c r="B850" s="35"/>
      <c r="C850" s="33"/>
      <c r="D850" s="33"/>
      <c r="E850" s="34"/>
      <c r="F850" s="180" t="s">
        <v>150</v>
      </c>
      <c r="G850" s="193">
        <f>G321</f>
        <v>0</v>
      </c>
      <c r="H850" s="238">
        <f>G850*(1-VLOOKUP($F850,SHT,2,FALSE))+H321*(1-VLOOKUP($F850,SHT,2,FALSE))</f>
        <v>0</v>
      </c>
      <c r="I850" s="183">
        <f t="shared" ref="I850:V850" si="395">I321*(1-VLOOKUP($F850,SHT,2,FALSE))</f>
        <v>0</v>
      </c>
      <c r="J850" s="183">
        <f t="shared" si="395"/>
        <v>0</v>
      </c>
      <c r="K850" s="200">
        <f t="shared" si="395"/>
        <v>0</v>
      </c>
      <c r="L850" s="184">
        <f t="shared" si="395"/>
        <v>0</v>
      </c>
      <c r="M850" s="195">
        <f t="shared" si="395"/>
        <v>0</v>
      </c>
      <c r="N850" s="185">
        <f t="shared" si="395"/>
        <v>0</v>
      </c>
      <c r="O850" s="185">
        <f t="shared" si="395"/>
        <v>0</v>
      </c>
      <c r="P850" s="185">
        <f t="shared" si="395"/>
        <v>0</v>
      </c>
      <c r="Q850" s="185">
        <f t="shared" si="395"/>
        <v>0</v>
      </c>
      <c r="R850" s="185">
        <f t="shared" si="395"/>
        <v>0</v>
      </c>
      <c r="S850" s="185">
        <f t="shared" si="395"/>
        <v>0</v>
      </c>
      <c r="T850" s="182">
        <f t="shared" si="395"/>
        <v>0</v>
      </c>
      <c r="U850" s="185">
        <f t="shared" si="395"/>
        <v>0</v>
      </c>
      <c r="V850" s="186">
        <f t="shared" si="395"/>
        <v>0</v>
      </c>
      <c r="W850" s="54">
        <f>W321</f>
        <v>0</v>
      </c>
    </row>
    <row r="851" spans="1:23" s="80" customFormat="1" outlineLevel="1" x14ac:dyDescent="0.2">
      <c r="A851" s="365"/>
      <c r="B851" s="35"/>
      <c r="C851" s="33"/>
      <c r="D851" s="33"/>
      <c r="E851" s="34"/>
      <c r="F851" s="180" t="s">
        <v>151</v>
      </c>
      <c r="G851" s="193">
        <f>G322</f>
        <v>0</v>
      </c>
      <c r="H851" s="238">
        <f>G851*(1-VLOOKUP($F851,SHT,2,FALSE))+H322*(1-VLOOKUP($F851,SHT,2,FALSE))</f>
        <v>0</v>
      </c>
      <c r="I851" s="183">
        <f t="shared" ref="I851:V851" si="396">I322*(1-VLOOKUP($F851,SHT,2,FALSE))</f>
        <v>0</v>
      </c>
      <c r="J851" s="183">
        <f t="shared" si="396"/>
        <v>0</v>
      </c>
      <c r="K851" s="200">
        <f t="shared" si="396"/>
        <v>0</v>
      </c>
      <c r="L851" s="184">
        <f t="shared" si="396"/>
        <v>0</v>
      </c>
      <c r="M851" s="195">
        <f t="shared" si="396"/>
        <v>0</v>
      </c>
      <c r="N851" s="185">
        <f t="shared" si="396"/>
        <v>0</v>
      </c>
      <c r="O851" s="185">
        <f t="shared" si="396"/>
        <v>0</v>
      </c>
      <c r="P851" s="185">
        <f t="shared" si="396"/>
        <v>0</v>
      </c>
      <c r="Q851" s="185">
        <f t="shared" si="396"/>
        <v>0</v>
      </c>
      <c r="R851" s="185">
        <f t="shared" si="396"/>
        <v>0</v>
      </c>
      <c r="S851" s="185">
        <f t="shared" si="396"/>
        <v>0</v>
      </c>
      <c r="T851" s="182">
        <f t="shared" si="396"/>
        <v>0</v>
      </c>
      <c r="U851" s="185">
        <f t="shared" si="396"/>
        <v>0</v>
      </c>
      <c r="V851" s="186">
        <f t="shared" si="396"/>
        <v>0</v>
      </c>
      <c r="W851" s="54">
        <f>W322</f>
        <v>0</v>
      </c>
    </row>
    <row r="852" spans="1:23" s="80" customFormat="1" outlineLevel="1" x14ac:dyDescent="0.2">
      <c r="A852" s="365"/>
      <c r="B852" s="35"/>
      <c r="C852" s="33"/>
      <c r="D852" s="33"/>
      <c r="E852" s="34"/>
      <c r="F852" s="180" t="s">
        <v>180</v>
      </c>
      <c r="G852" s="193">
        <f>G323</f>
        <v>0</v>
      </c>
      <c r="H852" s="238">
        <f>G852*(1-VLOOKUP($F852,SHT,2,FALSE))+H323*(1-VLOOKUP($F852,SHT,2,FALSE))</f>
        <v>0</v>
      </c>
      <c r="I852" s="183">
        <f t="shared" ref="I852:V852" si="397">I323*(1-VLOOKUP($F852,SHT,2,FALSE))</f>
        <v>0</v>
      </c>
      <c r="J852" s="183">
        <f t="shared" si="397"/>
        <v>0</v>
      </c>
      <c r="K852" s="200">
        <f t="shared" si="397"/>
        <v>0</v>
      </c>
      <c r="L852" s="184">
        <f t="shared" si="397"/>
        <v>0</v>
      </c>
      <c r="M852" s="195">
        <f t="shared" si="397"/>
        <v>0</v>
      </c>
      <c r="N852" s="185">
        <f t="shared" si="397"/>
        <v>0</v>
      </c>
      <c r="O852" s="185">
        <f t="shared" si="397"/>
        <v>0</v>
      </c>
      <c r="P852" s="185">
        <f t="shared" si="397"/>
        <v>0</v>
      </c>
      <c r="Q852" s="185">
        <f t="shared" si="397"/>
        <v>0</v>
      </c>
      <c r="R852" s="185">
        <f t="shared" si="397"/>
        <v>0</v>
      </c>
      <c r="S852" s="185">
        <f t="shared" si="397"/>
        <v>0</v>
      </c>
      <c r="T852" s="182">
        <f t="shared" si="397"/>
        <v>0</v>
      </c>
      <c r="U852" s="185">
        <f t="shared" si="397"/>
        <v>0</v>
      </c>
      <c r="V852" s="186">
        <f t="shared" si="397"/>
        <v>0</v>
      </c>
      <c r="W852" s="54">
        <f>W323</f>
        <v>0</v>
      </c>
    </row>
    <row r="853" spans="1:23" s="80" customFormat="1" x14ac:dyDescent="0.2">
      <c r="A853" s="365"/>
      <c r="B853" s="35"/>
      <c r="C853" s="33"/>
      <c r="D853" s="33"/>
      <c r="E853" s="34" t="s">
        <v>283</v>
      </c>
      <c r="F853" s="34"/>
      <c r="G853" s="77">
        <f t="shared" ref="G853:W853" si="398">SUBTOTAL(9,G854:G854)</f>
        <v>0</v>
      </c>
      <c r="H853" s="78">
        <f t="shared" si="398"/>
        <v>0</v>
      </c>
      <c r="I853" s="74">
        <f t="shared" si="398"/>
        <v>0</v>
      </c>
      <c r="J853" s="74">
        <f t="shared" si="398"/>
        <v>0</v>
      </c>
      <c r="K853" s="75">
        <f t="shared" si="398"/>
        <v>0</v>
      </c>
      <c r="L853" s="43">
        <f t="shared" si="398"/>
        <v>0</v>
      </c>
      <c r="M853" s="43">
        <f t="shared" si="398"/>
        <v>0</v>
      </c>
      <c r="N853" s="43">
        <f t="shared" si="398"/>
        <v>0</v>
      </c>
      <c r="O853" s="43">
        <f t="shared" si="398"/>
        <v>0</v>
      </c>
      <c r="P853" s="43">
        <f t="shared" si="398"/>
        <v>0</v>
      </c>
      <c r="Q853" s="43">
        <f t="shared" si="398"/>
        <v>0</v>
      </c>
      <c r="R853" s="43">
        <f t="shared" si="398"/>
        <v>0</v>
      </c>
      <c r="S853" s="43">
        <f t="shared" si="398"/>
        <v>0</v>
      </c>
      <c r="T853" s="43">
        <f t="shared" si="398"/>
        <v>0</v>
      </c>
      <c r="U853" s="43">
        <f t="shared" si="398"/>
        <v>0</v>
      </c>
      <c r="V853" s="43">
        <f t="shared" si="398"/>
        <v>0</v>
      </c>
      <c r="W853" s="42">
        <f t="shared" si="398"/>
        <v>0</v>
      </c>
    </row>
    <row r="854" spans="1:23" s="80" customFormat="1" outlineLevel="1" x14ac:dyDescent="0.2">
      <c r="A854" s="365"/>
      <c r="B854" s="35"/>
      <c r="C854" s="33"/>
      <c r="D854" s="33"/>
      <c r="E854" s="34"/>
      <c r="F854" s="180" t="s">
        <v>283</v>
      </c>
      <c r="G854" s="193">
        <f>G325</f>
        <v>0</v>
      </c>
      <c r="H854" s="238">
        <f>G854*(1-VLOOKUP($F854,SHT,2,FALSE))+H325*(1-VLOOKUP($F854,SHT,2,FALSE))</f>
        <v>0</v>
      </c>
      <c r="I854" s="183">
        <f t="shared" ref="I854:V854" si="399">I325*(1-VLOOKUP($F854,SHT,2,FALSE))</f>
        <v>0</v>
      </c>
      <c r="J854" s="183">
        <f t="shared" si="399"/>
        <v>0</v>
      </c>
      <c r="K854" s="200">
        <f t="shared" si="399"/>
        <v>0</v>
      </c>
      <c r="L854" s="184">
        <f t="shared" si="399"/>
        <v>0</v>
      </c>
      <c r="M854" s="195">
        <f t="shared" si="399"/>
        <v>0</v>
      </c>
      <c r="N854" s="185">
        <f t="shared" si="399"/>
        <v>0</v>
      </c>
      <c r="O854" s="185">
        <f t="shared" si="399"/>
        <v>0</v>
      </c>
      <c r="P854" s="185">
        <f t="shared" si="399"/>
        <v>0</v>
      </c>
      <c r="Q854" s="185">
        <f t="shared" si="399"/>
        <v>0</v>
      </c>
      <c r="R854" s="185">
        <f t="shared" si="399"/>
        <v>0</v>
      </c>
      <c r="S854" s="185">
        <f t="shared" si="399"/>
        <v>0</v>
      </c>
      <c r="T854" s="182">
        <f t="shared" si="399"/>
        <v>0</v>
      </c>
      <c r="U854" s="185">
        <f t="shared" si="399"/>
        <v>0</v>
      </c>
      <c r="V854" s="186">
        <f t="shared" si="399"/>
        <v>0</v>
      </c>
      <c r="W854" s="54">
        <f>W325</f>
        <v>0</v>
      </c>
    </row>
    <row r="855" spans="1:23" s="80" customFormat="1" x14ac:dyDescent="0.2">
      <c r="A855" s="365"/>
      <c r="B855" s="35"/>
      <c r="C855" s="33"/>
      <c r="D855" s="33" t="s">
        <v>52</v>
      </c>
      <c r="E855" s="34"/>
      <c r="F855" s="34"/>
      <c r="G855" s="77"/>
      <c r="H855" s="78"/>
      <c r="I855" s="74"/>
      <c r="J855" s="74"/>
      <c r="K855" s="75"/>
      <c r="L855" s="58"/>
      <c r="M855" s="43"/>
      <c r="N855" s="43"/>
      <c r="O855" s="43"/>
      <c r="P855" s="43"/>
      <c r="Q855" s="43"/>
      <c r="R855" s="43"/>
      <c r="S855" s="43"/>
      <c r="T855" s="43"/>
      <c r="U855" s="43"/>
      <c r="V855" s="46"/>
      <c r="W855" s="42"/>
    </row>
    <row r="856" spans="1:23" s="80" customFormat="1" x14ac:dyDescent="0.2">
      <c r="A856" s="365"/>
      <c r="B856" s="35"/>
      <c r="C856" s="33"/>
      <c r="D856" s="33"/>
      <c r="E856" s="72" t="s">
        <v>53</v>
      </c>
      <c r="F856" s="34"/>
      <c r="G856" s="77">
        <f t="shared" ref="G856:W856" si="400">SUBTOTAL(9,G857:G858)</f>
        <v>0</v>
      </c>
      <c r="H856" s="78">
        <f t="shared" si="400"/>
        <v>0</v>
      </c>
      <c r="I856" s="74">
        <f t="shared" si="400"/>
        <v>0</v>
      </c>
      <c r="J856" s="74">
        <f t="shared" si="400"/>
        <v>0</v>
      </c>
      <c r="K856" s="75">
        <f t="shared" si="400"/>
        <v>0</v>
      </c>
      <c r="L856" s="43">
        <f t="shared" si="400"/>
        <v>0</v>
      </c>
      <c r="M856" s="43">
        <f t="shared" si="400"/>
        <v>0</v>
      </c>
      <c r="N856" s="43">
        <f t="shared" si="400"/>
        <v>0</v>
      </c>
      <c r="O856" s="43">
        <f t="shared" si="400"/>
        <v>0</v>
      </c>
      <c r="P856" s="43">
        <f t="shared" si="400"/>
        <v>0</v>
      </c>
      <c r="Q856" s="43">
        <f t="shared" si="400"/>
        <v>0</v>
      </c>
      <c r="R856" s="43">
        <f t="shared" si="400"/>
        <v>0</v>
      </c>
      <c r="S856" s="43">
        <f t="shared" si="400"/>
        <v>0</v>
      </c>
      <c r="T856" s="43">
        <f t="shared" si="400"/>
        <v>0</v>
      </c>
      <c r="U856" s="43">
        <f t="shared" si="400"/>
        <v>0</v>
      </c>
      <c r="V856" s="43">
        <f t="shared" si="400"/>
        <v>0</v>
      </c>
      <c r="W856" s="42">
        <f t="shared" si="400"/>
        <v>0</v>
      </c>
    </row>
    <row r="857" spans="1:23" s="80" customFormat="1" outlineLevel="1" x14ac:dyDescent="0.2">
      <c r="A857" s="365"/>
      <c r="B857" s="35"/>
      <c r="C857" s="33"/>
      <c r="D857" s="33"/>
      <c r="E857" s="72"/>
      <c r="F857" s="180" t="s">
        <v>54</v>
      </c>
      <c r="G857" s="193">
        <f>G328</f>
        <v>0</v>
      </c>
      <c r="H857" s="238">
        <f>G857*(1-VLOOKUP($F857,SHT,2,FALSE))+H328*(1-VLOOKUP($F857,SHT,2,FALSE))</f>
        <v>0</v>
      </c>
      <c r="I857" s="183">
        <f t="shared" ref="I857:V857" si="401">I328*(1-VLOOKUP($F857,SHT,2,FALSE))</f>
        <v>0</v>
      </c>
      <c r="J857" s="183">
        <f t="shared" si="401"/>
        <v>0</v>
      </c>
      <c r="K857" s="200">
        <f t="shared" si="401"/>
        <v>0</v>
      </c>
      <c r="L857" s="184">
        <f t="shared" si="401"/>
        <v>0</v>
      </c>
      <c r="M857" s="195">
        <f t="shared" si="401"/>
        <v>0</v>
      </c>
      <c r="N857" s="185">
        <f t="shared" si="401"/>
        <v>0</v>
      </c>
      <c r="O857" s="185">
        <f t="shared" si="401"/>
        <v>0</v>
      </c>
      <c r="P857" s="185">
        <f t="shared" si="401"/>
        <v>0</v>
      </c>
      <c r="Q857" s="185">
        <f t="shared" si="401"/>
        <v>0</v>
      </c>
      <c r="R857" s="185">
        <f t="shared" si="401"/>
        <v>0</v>
      </c>
      <c r="S857" s="185">
        <f t="shared" si="401"/>
        <v>0</v>
      </c>
      <c r="T857" s="182">
        <f t="shared" si="401"/>
        <v>0</v>
      </c>
      <c r="U857" s="185">
        <f t="shared" si="401"/>
        <v>0</v>
      </c>
      <c r="V857" s="186">
        <f t="shared" si="401"/>
        <v>0</v>
      </c>
      <c r="W857" s="54">
        <f>W328</f>
        <v>0</v>
      </c>
    </row>
    <row r="858" spans="1:23" s="80" customFormat="1" outlineLevel="1" x14ac:dyDescent="0.2">
      <c r="A858" s="365"/>
      <c r="B858" s="35"/>
      <c r="C858" s="33"/>
      <c r="D858" s="33"/>
      <c r="E858" s="34"/>
      <c r="F858" s="180" t="s">
        <v>415</v>
      </c>
      <c r="G858" s="193">
        <f>G329</f>
        <v>0</v>
      </c>
      <c r="H858" s="238">
        <f>G858*(1-VLOOKUP($F858,SHT,2,FALSE))+H329*(1-VLOOKUP($F858,SHT,2,FALSE))</f>
        <v>0</v>
      </c>
      <c r="I858" s="183">
        <f t="shared" ref="I858:V858" si="402">I329*(1-VLOOKUP($F858,SHT,2,FALSE))</f>
        <v>0</v>
      </c>
      <c r="J858" s="183">
        <f t="shared" si="402"/>
        <v>0</v>
      </c>
      <c r="K858" s="200">
        <f t="shared" si="402"/>
        <v>0</v>
      </c>
      <c r="L858" s="184">
        <f t="shared" si="402"/>
        <v>0</v>
      </c>
      <c r="M858" s="195">
        <f t="shared" si="402"/>
        <v>0</v>
      </c>
      <c r="N858" s="185">
        <f t="shared" si="402"/>
        <v>0</v>
      </c>
      <c r="O858" s="185">
        <f t="shared" si="402"/>
        <v>0</v>
      </c>
      <c r="P858" s="185">
        <f t="shared" si="402"/>
        <v>0</v>
      </c>
      <c r="Q858" s="185">
        <f t="shared" si="402"/>
        <v>0</v>
      </c>
      <c r="R858" s="185">
        <f t="shared" si="402"/>
        <v>0</v>
      </c>
      <c r="S858" s="185">
        <f t="shared" si="402"/>
        <v>0</v>
      </c>
      <c r="T858" s="182">
        <f t="shared" si="402"/>
        <v>0</v>
      </c>
      <c r="U858" s="185">
        <f t="shared" si="402"/>
        <v>0</v>
      </c>
      <c r="V858" s="186">
        <f t="shared" si="402"/>
        <v>0</v>
      </c>
      <c r="W858" s="54">
        <f>W329</f>
        <v>0</v>
      </c>
    </row>
    <row r="859" spans="1:23" s="80" customFormat="1" x14ac:dyDescent="0.2">
      <c r="A859" s="365"/>
      <c r="B859" s="35"/>
      <c r="C859" s="33"/>
      <c r="D859" s="33"/>
      <c r="E859" s="34" t="s">
        <v>55</v>
      </c>
      <c r="F859" s="34"/>
      <c r="G859" s="77">
        <f t="shared" ref="G859:W859" si="403">SUBTOTAL(9,G860:G861)</f>
        <v>0</v>
      </c>
      <c r="H859" s="78">
        <f t="shared" si="403"/>
        <v>0</v>
      </c>
      <c r="I859" s="74">
        <f t="shared" si="403"/>
        <v>0</v>
      </c>
      <c r="J859" s="74">
        <f t="shared" si="403"/>
        <v>0</v>
      </c>
      <c r="K859" s="75">
        <f t="shared" si="403"/>
        <v>0</v>
      </c>
      <c r="L859" s="43">
        <f t="shared" si="403"/>
        <v>0</v>
      </c>
      <c r="M859" s="43">
        <f t="shared" si="403"/>
        <v>0</v>
      </c>
      <c r="N859" s="43">
        <f t="shared" si="403"/>
        <v>0</v>
      </c>
      <c r="O859" s="43">
        <f t="shared" si="403"/>
        <v>0</v>
      </c>
      <c r="P859" s="43">
        <f t="shared" si="403"/>
        <v>0</v>
      </c>
      <c r="Q859" s="43">
        <f t="shared" si="403"/>
        <v>0</v>
      </c>
      <c r="R859" s="43">
        <f t="shared" si="403"/>
        <v>0</v>
      </c>
      <c r="S859" s="43">
        <f t="shared" si="403"/>
        <v>0</v>
      </c>
      <c r="T859" s="43">
        <f t="shared" si="403"/>
        <v>0</v>
      </c>
      <c r="U859" s="43">
        <f t="shared" si="403"/>
        <v>0</v>
      </c>
      <c r="V859" s="43">
        <f t="shared" si="403"/>
        <v>0</v>
      </c>
      <c r="W859" s="42">
        <f t="shared" si="403"/>
        <v>0</v>
      </c>
    </row>
    <row r="860" spans="1:23" s="80" customFormat="1" outlineLevel="1" x14ac:dyDescent="0.2">
      <c r="A860" s="365"/>
      <c r="B860" s="35"/>
      <c r="C860" s="33"/>
      <c r="D860" s="33"/>
      <c r="E860" s="34"/>
      <c r="F860" s="180" t="s">
        <v>152</v>
      </c>
      <c r="G860" s="193">
        <f>G331</f>
        <v>0</v>
      </c>
      <c r="H860" s="238">
        <f>G860*(1-VLOOKUP($F860,SHT,2,FALSE))+H331*(1-VLOOKUP($F860,SHT,2,FALSE))</f>
        <v>0</v>
      </c>
      <c r="I860" s="183">
        <f t="shared" ref="I860:V860" si="404">I331*(1-VLOOKUP($F860,SHT,2,FALSE))</f>
        <v>0</v>
      </c>
      <c r="J860" s="183">
        <f t="shared" si="404"/>
        <v>0</v>
      </c>
      <c r="K860" s="200">
        <f t="shared" si="404"/>
        <v>0</v>
      </c>
      <c r="L860" s="184">
        <f t="shared" si="404"/>
        <v>0</v>
      </c>
      <c r="M860" s="195">
        <f t="shared" si="404"/>
        <v>0</v>
      </c>
      <c r="N860" s="185">
        <f t="shared" si="404"/>
        <v>0</v>
      </c>
      <c r="O860" s="185">
        <f t="shared" si="404"/>
        <v>0</v>
      </c>
      <c r="P860" s="185">
        <f t="shared" si="404"/>
        <v>0</v>
      </c>
      <c r="Q860" s="185">
        <f t="shared" si="404"/>
        <v>0</v>
      </c>
      <c r="R860" s="185">
        <f t="shared" si="404"/>
        <v>0</v>
      </c>
      <c r="S860" s="185">
        <f t="shared" si="404"/>
        <v>0</v>
      </c>
      <c r="T860" s="182">
        <f t="shared" si="404"/>
        <v>0</v>
      </c>
      <c r="U860" s="185">
        <f t="shared" si="404"/>
        <v>0</v>
      </c>
      <c r="V860" s="186">
        <f t="shared" si="404"/>
        <v>0</v>
      </c>
      <c r="W860" s="54">
        <f>W331</f>
        <v>0</v>
      </c>
    </row>
    <row r="861" spans="1:23" s="80" customFormat="1" outlineLevel="1" x14ac:dyDescent="0.2">
      <c r="A861" s="365"/>
      <c r="B861" s="35"/>
      <c r="C861" s="33"/>
      <c r="D861" s="33"/>
      <c r="E861" s="34"/>
      <c r="F861" s="180" t="s">
        <v>416</v>
      </c>
      <c r="G861" s="193">
        <f>G332</f>
        <v>0</v>
      </c>
      <c r="H861" s="238">
        <f>G861*(1-VLOOKUP($F861,SHT,2,FALSE))+H332*(1-VLOOKUP($F861,SHT,2,FALSE))</f>
        <v>0</v>
      </c>
      <c r="I861" s="183">
        <f t="shared" ref="I861:V861" si="405">I332*(1-VLOOKUP($F861,SHT,2,FALSE))</f>
        <v>0</v>
      </c>
      <c r="J861" s="183">
        <f t="shared" si="405"/>
        <v>0</v>
      </c>
      <c r="K861" s="200">
        <f t="shared" si="405"/>
        <v>0</v>
      </c>
      <c r="L861" s="184">
        <f t="shared" si="405"/>
        <v>0</v>
      </c>
      <c r="M861" s="195">
        <f t="shared" si="405"/>
        <v>0</v>
      </c>
      <c r="N861" s="185">
        <f t="shared" si="405"/>
        <v>0</v>
      </c>
      <c r="O861" s="185">
        <f t="shared" si="405"/>
        <v>0</v>
      </c>
      <c r="P861" s="185">
        <f t="shared" si="405"/>
        <v>0</v>
      </c>
      <c r="Q861" s="185">
        <f t="shared" si="405"/>
        <v>0</v>
      </c>
      <c r="R861" s="185">
        <f t="shared" si="405"/>
        <v>0</v>
      </c>
      <c r="S861" s="185">
        <f t="shared" si="405"/>
        <v>0</v>
      </c>
      <c r="T861" s="182">
        <f t="shared" si="405"/>
        <v>0</v>
      </c>
      <c r="U861" s="185">
        <f t="shared" si="405"/>
        <v>0</v>
      </c>
      <c r="V861" s="186">
        <f t="shared" si="405"/>
        <v>0</v>
      </c>
      <c r="W861" s="54">
        <f>W332</f>
        <v>0</v>
      </c>
    </row>
    <row r="862" spans="1:23" s="80" customFormat="1" x14ac:dyDescent="0.2">
      <c r="A862" s="365"/>
      <c r="B862" s="35"/>
      <c r="C862" s="33"/>
      <c r="D862" s="33"/>
      <c r="E862" s="34" t="s">
        <v>56</v>
      </c>
      <c r="F862" s="34"/>
      <c r="G862" s="77">
        <f t="shared" ref="G862:W862" si="406">SUBTOTAL(9,G863:G864)</f>
        <v>0</v>
      </c>
      <c r="H862" s="78">
        <f t="shared" si="406"/>
        <v>0</v>
      </c>
      <c r="I862" s="74">
        <f t="shared" si="406"/>
        <v>0</v>
      </c>
      <c r="J862" s="74">
        <f t="shared" si="406"/>
        <v>0</v>
      </c>
      <c r="K862" s="75">
        <f t="shared" si="406"/>
        <v>0</v>
      </c>
      <c r="L862" s="43">
        <f t="shared" si="406"/>
        <v>0</v>
      </c>
      <c r="M862" s="43">
        <f t="shared" si="406"/>
        <v>0</v>
      </c>
      <c r="N862" s="43">
        <f t="shared" si="406"/>
        <v>0</v>
      </c>
      <c r="O862" s="43">
        <f t="shared" si="406"/>
        <v>0</v>
      </c>
      <c r="P862" s="43">
        <f t="shared" si="406"/>
        <v>0</v>
      </c>
      <c r="Q862" s="43">
        <f t="shared" si="406"/>
        <v>0</v>
      </c>
      <c r="R862" s="43">
        <f t="shared" si="406"/>
        <v>0</v>
      </c>
      <c r="S862" s="43">
        <f t="shared" si="406"/>
        <v>0</v>
      </c>
      <c r="T862" s="43">
        <f t="shared" si="406"/>
        <v>0</v>
      </c>
      <c r="U862" s="43">
        <f t="shared" si="406"/>
        <v>0</v>
      </c>
      <c r="V862" s="43">
        <f t="shared" si="406"/>
        <v>0</v>
      </c>
      <c r="W862" s="42">
        <f t="shared" si="406"/>
        <v>0</v>
      </c>
    </row>
    <row r="863" spans="1:23" s="80" customFormat="1" outlineLevel="1" x14ac:dyDescent="0.2">
      <c r="A863" s="365"/>
      <c r="B863" s="35"/>
      <c r="C863" s="33"/>
      <c r="D863" s="33"/>
      <c r="E863" s="34"/>
      <c r="F863" s="180" t="s">
        <v>153</v>
      </c>
      <c r="G863" s="193">
        <f>G334</f>
        <v>0</v>
      </c>
      <c r="H863" s="238">
        <f>G863*(1-VLOOKUP($F863,SHT,2,FALSE))+H334*(1-VLOOKUP($F863,SHT,2,FALSE))</f>
        <v>0</v>
      </c>
      <c r="I863" s="183">
        <f t="shared" ref="I863:V863" si="407">I334*(1-VLOOKUP($F863,SHT,2,FALSE))</f>
        <v>0</v>
      </c>
      <c r="J863" s="183">
        <f t="shared" si="407"/>
        <v>0</v>
      </c>
      <c r="K863" s="200">
        <f t="shared" si="407"/>
        <v>0</v>
      </c>
      <c r="L863" s="184">
        <f t="shared" si="407"/>
        <v>0</v>
      </c>
      <c r="M863" s="195">
        <f t="shared" si="407"/>
        <v>0</v>
      </c>
      <c r="N863" s="185">
        <f t="shared" si="407"/>
        <v>0</v>
      </c>
      <c r="O863" s="185">
        <f t="shared" si="407"/>
        <v>0</v>
      </c>
      <c r="P863" s="185">
        <f t="shared" si="407"/>
        <v>0</v>
      </c>
      <c r="Q863" s="185">
        <f t="shared" si="407"/>
        <v>0</v>
      </c>
      <c r="R863" s="185">
        <f t="shared" si="407"/>
        <v>0</v>
      </c>
      <c r="S863" s="185">
        <f t="shared" si="407"/>
        <v>0</v>
      </c>
      <c r="T863" s="182">
        <f t="shared" si="407"/>
        <v>0</v>
      </c>
      <c r="U863" s="185">
        <f t="shared" si="407"/>
        <v>0</v>
      </c>
      <c r="V863" s="186">
        <f t="shared" si="407"/>
        <v>0</v>
      </c>
      <c r="W863" s="54">
        <f>W334</f>
        <v>0</v>
      </c>
    </row>
    <row r="864" spans="1:23" s="80" customFormat="1" outlineLevel="1" x14ac:dyDescent="0.2">
      <c r="A864" s="365"/>
      <c r="B864" s="35"/>
      <c r="C864" s="33"/>
      <c r="D864" s="33"/>
      <c r="E864" s="34"/>
      <c r="F864" s="180" t="s">
        <v>417</v>
      </c>
      <c r="G864" s="193">
        <f>G335</f>
        <v>0</v>
      </c>
      <c r="H864" s="238">
        <f>G864*(1-VLOOKUP($F864,SHT,2,FALSE))+H335*(1-VLOOKUP($F864,SHT,2,FALSE))</f>
        <v>0</v>
      </c>
      <c r="I864" s="183">
        <f t="shared" ref="I864:V864" si="408">I335*(1-VLOOKUP($F864,SHT,2,FALSE))</f>
        <v>0</v>
      </c>
      <c r="J864" s="183">
        <f t="shared" si="408"/>
        <v>0</v>
      </c>
      <c r="K864" s="200">
        <f t="shared" si="408"/>
        <v>0</v>
      </c>
      <c r="L864" s="184">
        <f t="shared" si="408"/>
        <v>0</v>
      </c>
      <c r="M864" s="195">
        <f t="shared" si="408"/>
        <v>0</v>
      </c>
      <c r="N864" s="185">
        <f t="shared" si="408"/>
        <v>0</v>
      </c>
      <c r="O864" s="185">
        <f t="shared" si="408"/>
        <v>0</v>
      </c>
      <c r="P864" s="185">
        <f t="shared" si="408"/>
        <v>0</v>
      </c>
      <c r="Q864" s="185">
        <f t="shared" si="408"/>
        <v>0</v>
      </c>
      <c r="R864" s="185">
        <f t="shared" si="408"/>
        <v>0</v>
      </c>
      <c r="S864" s="185">
        <f t="shared" si="408"/>
        <v>0</v>
      </c>
      <c r="T864" s="182">
        <f t="shared" si="408"/>
        <v>0</v>
      </c>
      <c r="U864" s="185">
        <f t="shared" si="408"/>
        <v>0</v>
      </c>
      <c r="V864" s="186">
        <f t="shared" si="408"/>
        <v>0</v>
      </c>
      <c r="W864" s="54">
        <f>W335</f>
        <v>0</v>
      </c>
    </row>
    <row r="865" spans="1:23" s="80" customFormat="1" x14ac:dyDescent="0.2">
      <c r="A865" s="365"/>
      <c r="B865" s="35"/>
      <c r="C865" s="33"/>
      <c r="D865" s="33" t="s">
        <v>57</v>
      </c>
      <c r="E865" s="34"/>
      <c r="F865" s="34"/>
      <c r="G865" s="77"/>
      <c r="H865" s="78"/>
      <c r="I865" s="74"/>
      <c r="J865" s="74"/>
      <c r="K865" s="75"/>
      <c r="L865" s="58"/>
      <c r="M865" s="43"/>
      <c r="N865" s="43"/>
      <c r="O865" s="43"/>
      <c r="P865" s="43"/>
      <c r="Q865" s="43"/>
      <c r="R865" s="43"/>
      <c r="S865" s="43"/>
      <c r="T865" s="43"/>
      <c r="U865" s="43"/>
      <c r="V865" s="46"/>
      <c r="W865" s="42"/>
    </row>
    <row r="866" spans="1:23" s="80" customFormat="1" x14ac:dyDescent="0.2">
      <c r="A866" s="365"/>
      <c r="B866" s="35"/>
      <c r="C866" s="33"/>
      <c r="D866" s="33"/>
      <c r="E866" s="34" t="s">
        <v>160</v>
      </c>
      <c r="F866" s="34"/>
      <c r="G866" s="77">
        <f t="shared" ref="G866:M866" si="409">SUBTOTAL(9,G867:G868)</f>
        <v>0</v>
      </c>
      <c r="H866" s="78">
        <f t="shared" si="409"/>
        <v>0</v>
      </c>
      <c r="I866" s="74">
        <f t="shared" si="409"/>
        <v>0</v>
      </c>
      <c r="J866" s="74">
        <f t="shared" si="409"/>
        <v>0</v>
      </c>
      <c r="K866" s="75">
        <f t="shared" si="409"/>
        <v>0</v>
      </c>
      <c r="L866" s="43">
        <f t="shared" si="409"/>
        <v>0</v>
      </c>
      <c r="M866" s="43">
        <f t="shared" si="409"/>
        <v>0</v>
      </c>
      <c r="N866" s="43">
        <f t="shared" ref="N866:W866" si="410">SUBTOTAL(9,N867:N868)</f>
        <v>0</v>
      </c>
      <c r="O866" s="43">
        <f t="shared" si="410"/>
        <v>0</v>
      </c>
      <c r="P866" s="43">
        <f t="shared" si="410"/>
        <v>0</v>
      </c>
      <c r="Q866" s="43">
        <f t="shared" si="410"/>
        <v>0</v>
      </c>
      <c r="R866" s="43">
        <f t="shared" si="410"/>
        <v>0</v>
      </c>
      <c r="S866" s="43">
        <f t="shared" si="410"/>
        <v>0</v>
      </c>
      <c r="T866" s="43">
        <f t="shared" si="410"/>
        <v>0</v>
      </c>
      <c r="U866" s="43">
        <f t="shared" si="410"/>
        <v>0</v>
      </c>
      <c r="V866" s="46">
        <f t="shared" si="410"/>
        <v>0</v>
      </c>
      <c r="W866" s="42">
        <f t="shared" si="410"/>
        <v>0</v>
      </c>
    </row>
    <row r="867" spans="1:23" s="80" customFormat="1" outlineLevel="1" x14ac:dyDescent="0.2">
      <c r="A867" s="365"/>
      <c r="B867" s="35"/>
      <c r="C867" s="33"/>
      <c r="D867" s="33"/>
      <c r="E867" s="34"/>
      <c r="F867" s="180" t="s">
        <v>60</v>
      </c>
      <c r="G867" s="193">
        <f>G338</f>
        <v>0</v>
      </c>
      <c r="H867" s="238">
        <f>G867*(1-VLOOKUP($F867,SHT,2,FALSE))+H338*(1-VLOOKUP($F867,SHT,2,FALSE))</f>
        <v>0</v>
      </c>
      <c r="I867" s="183">
        <f t="shared" ref="I867:V867" si="411">I338*(1-VLOOKUP($F867,SHT,2,FALSE))</f>
        <v>0</v>
      </c>
      <c r="J867" s="183">
        <f t="shared" si="411"/>
        <v>0</v>
      </c>
      <c r="K867" s="200">
        <f t="shared" si="411"/>
        <v>0</v>
      </c>
      <c r="L867" s="184">
        <f t="shared" si="411"/>
        <v>0</v>
      </c>
      <c r="M867" s="195">
        <f t="shared" si="411"/>
        <v>0</v>
      </c>
      <c r="N867" s="185">
        <f t="shared" si="411"/>
        <v>0</v>
      </c>
      <c r="O867" s="185">
        <f t="shared" si="411"/>
        <v>0</v>
      </c>
      <c r="P867" s="185">
        <f t="shared" si="411"/>
        <v>0</v>
      </c>
      <c r="Q867" s="185">
        <f t="shared" si="411"/>
        <v>0</v>
      </c>
      <c r="R867" s="185">
        <f t="shared" si="411"/>
        <v>0</v>
      </c>
      <c r="S867" s="185">
        <f t="shared" si="411"/>
        <v>0</v>
      </c>
      <c r="T867" s="182">
        <f t="shared" si="411"/>
        <v>0</v>
      </c>
      <c r="U867" s="185">
        <f t="shared" si="411"/>
        <v>0</v>
      </c>
      <c r="V867" s="186">
        <f t="shared" si="411"/>
        <v>0</v>
      </c>
      <c r="W867" s="54">
        <f>W338</f>
        <v>0</v>
      </c>
    </row>
    <row r="868" spans="1:23" s="80" customFormat="1" outlineLevel="1" x14ac:dyDescent="0.2">
      <c r="A868" s="365"/>
      <c r="B868" s="35"/>
      <c r="C868" s="33"/>
      <c r="D868" s="33"/>
      <c r="E868" s="34"/>
      <c r="F868" s="180" t="s">
        <v>161</v>
      </c>
      <c r="G868" s="193">
        <f>G339</f>
        <v>0</v>
      </c>
      <c r="H868" s="238">
        <f>G868*(1-VLOOKUP($F868,SHT,2,FALSE))+H339*(1-VLOOKUP($F868,SHT,2,FALSE))</f>
        <v>0</v>
      </c>
      <c r="I868" s="183">
        <f t="shared" ref="I868:V868" si="412">I339*(1-VLOOKUP($F868,SHT,2,FALSE))</f>
        <v>0</v>
      </c>
      <c r="J868" s="183">
        <f t="shared" si="412"/>
        <v>0</v>
      </c>
      <c r="K868" s="200">
        <f t="shared" si="412"/>
        <v>0</v>
      </c>
      <c r="L868" s="184">
        <f t="shared" si="412"/>
        <v>0</v>
      </c>
      <c r="M868" s="195">
        <f t="shared" si="412"/>
        <v>0</v>
      </c>
      <c r="N868" s="185">
        <f t="shared" si="412"/>
        <v>0</v>
      </c>
      <c r="O868" s="185">
        <f t="shared" si="412"/>
        <v>0</v>
      </c>
      <c r="P868" s="185">
        <f t="shared" si="412"/>
        <v>0</v>
      </c>
      <c r="Q868" s="185">
        <f t="shared" si="412"/>
        <v>0</v>
      </c>
      <c r="R868" s="185">
        <f t="shared" si="412"/>
        <v>0</v>
      </c>
      <c r="S868" s="185">
        <f t="shared" si="412"/>
        <v>0</v>
      </c>
      <c r="T868" s="182">
        <f t="shared" si="412"/>
        <v>0</v>
      </c>
      <c r="U868" s="185">
        <f t="shared" si="412"/>
        <v>0</v>
      </c>
      <c r="V868" s="186">
        <f t="shared" si="412"/>
        <v>0</v>
      </c>
      <c r="W868" s="54">
        <f>W339</f>
        <v>0</v>
      </c>
    </row>
    <row r="869" spans="1:23" s="80" customFormat="1" x14ac:dyDescent="0.2">
      <c r="A869" s="365"/>
      <c r="B869" s="35"/>
      <c r="C869" s="33"/>
      <c r="D869" s="33"/>
      <c r="E869" s="34" t="s">
        <v>154</v>
      </c>
      <c r="F869" s="34"/>
      <c r="G869" s="77">
        <f t="shared" ref="G869:W869" si="413">SUBTOTAL(9,G870:G872)</f>
        <v>0</v>
      </c>
      <c r="H869" s="78">
        <f t="shared" si="413"/>
        <v>0</v>
      </c>
      <c r="I869" s="74">
        <f t="shared" si="413"/>
        <v>0</v>
      </c>
      <c r="J869" s="74">
        <f t="shared" si="413"/>
        <v>0</v>
      </c>
      <c r="K869" s="75">
        <f t="shared" si="413"/>
        <v>0</v>
      </c>
      <c r="L869" s="43">
        <f t="shared" si="413"/>
        <v>0</v>
      </c>
      <c r="M869" s="43">
        <f t="shared" si="413"/>
        <v>0</v>
      </c>
      <c r="N869" s="43">
        <f t="shared" si="413"/>
        <v>0</v>
      </c>
      <c r="O869" s="43">
        <f t="shared" si="413"/>
        <v>0</v>
      </c>
      <c r="P869" s="43">
        <f t="shared" si="413"/>
        <v>0</v>
      </c>
      <c r="Q869" s="43">
        <f t="shared" si="413"/>
        <v>0</v>
      </c>
      <c r="R869" s="43">
        <f t="shared" si="413"/>
        <v>0</v>
      </c>
      <c r="S869" s="43">
        <f t="shared" si="413"/>
        <v>0</v>
      </c>
      <c r="T869" s="43">
        <f t="shared" si="413"/>
        <v>0</v>
      </c>
      <c r="U869" s="43">
        <f t="shared" si="413"/>
        <v>0</v>
      </c>
      <c r="V869" s="43">
        <f t="shared" si="413"/>
        <v>0</v>
      </c>
      <c r="W869" s="42">
        <f t="shared" si="413"/>
        <v>0</v>
      </c>
    </row>
    <row r="870" spans="1:23" s="80" customFormat="1" outlineLevel="1" x14ac:dyDescent="0.2">
      <c r="A870" s="365"/>
      <c r="B870" s="35"/>
      <c r="C870" s="33"/>
      <c r="D870" s="33"/>
      <c r="E870" s="34"/>
      <c r="F870" s="180" t="s">
        <v>58</v>
      </c>
      <c r="G870" s="193">
        <f>G341</f>
        <v>0</v>
      </c>
      <c r="H870" s="238">
        <f>G870*(1-VLOOKUP($F870,SHT,2,FALSE))+H341*(1-VLOOKUP($F870,SHT,2,FALSE))</f>
        <v>0</v>
      </c>
      <c r="I870" s="183">
        <f t="shared" ref="I870:V870" si="414">I341*(1-VLOOKUP($F870,SHT,2,FALSE))</f>
        <v>0</v>
      </c>
      <c r="J870" s="183">
        <f t="shared" si="414"/>
        <v>0</v>
      </c>
      <c r="K870" s="200">
        <f t="shared" si="414"/>
        <v>0</v>
      </c>
      <c r="L870" s="184">
        <f t="shared" si="414"/>
        <v>0</v>
      </c>
      <c r="M870" s="195">
        <f t="shared" si="414"/>
        <v>0</v>
      </c>
      <c r="N870" s="185">
        <f t="shared" si="414"/>
        <v>0</v>
      </c>
      <c r="O870" s="185">
        <f t="shared" si="414"/>
        <v>0</v>
      </c>
      <c r="P870" s="185">
        <f t="shared" si="414"/>
        <v>0</v>
      </c>
      <c r="Q870" s="185">
        <f t="shared" si="414"/>
        <v>0</v>
      </c>
      <c r="R870" s="185">
        <f t="shared" si="414"/>
        <v>0</v>
      </c>
      <c r="S870" s="185">
        <f t="shared" si="414"/>
        <v>0</v>
      </c>
      <c r="T870" s="182">
        <f t="shared" si="414"/>
        <v>0</v>
      </c>
      <c r="U870" s="185">
        <f t="shared" si="414"/>
        <v>0</v>
      </c>
      <c r="V870" s="186">
        <f t="shared" si="414"/>
        <v>0</v>
      </c>
      <c r="W870" s="54">
        <f>W341</f>
        <v>0</v>
      </c>
    </row>
    <row r="871" spans="1:23" s="80" customFormat="1" outlineLevel="1" x14ac:dyDescent="0.2">
      <c r="A871" s="365"/>
      <c r="B871" s="35"/>
      <c r="C871" s="33"/>
      <c r="D871" s="33"/>
      <c r="E871" s="34"/>
      <c r="F871" s="180" t="s">
        <v>155</v>
      </c>
      <c r="G871" s="193">
        <f>G342</f>
        <v>0</v>
      </c>
      <c r="H871" s="238">
        <f>G871*(1-VLOOKUP($F871,SHT,2,FALSE))+H342*(1-VLOOKUP($F871,SHT,2,FALSE))</f>
        <v>0</v>
      </c>
      <c r="I871" s="183">
        <f t="shared" ref="I871:V871" si="415">I342*(1-VLOOKUP($F871,SHT,2,FALSE))</f>
        <v>0</v>
      </c>
      <c r="J871" s="183">
        <f t="shared" si="415"/>
        <v>0</v>
      </c>
      <c r="K871" s="200">
        <f t="shared" si="415"/>
        <v>0</v>
      </c>
      <c r="L871" s="184">
        <f t="shared" si="415"/>
        <v>0</v>
      </c>
      <c r="M871" s="195">
        <f t="shared" si="415"/>
        <v>0</v>
      </c>
      <c r="N871" s="185">
        <f t="shared" si="415"/>
        <v>0</v>
      </c>
      <c r="O871" s="185">
        <f t="shared" si="415"/>
        <v>0</v>
      </c>
      <c r="P871" s="185">
        <f t="shared" si="415"/>
        <v>0</v>
      </c>
      <c r="Q871" s="185">
        <f t="shared" si="415"/>
        <v>0</v>
      </c>
      <c r="R871" s="185">
        <f t="shared" si="415"/>
        <v>0</v>
      </c>
      <c r="S871" s="185">
        <f t="shared" si="415"/>
        <v>0</v>
      </c>
      <c r="T871" s="182">
        <f t="shared" si="415"/>
        <v>0</v>
      </c>
      <c r="U871" s="185">
        <f t="shared" si="415"/>
        <v>0</v>
      </c>
      <c r="V871" s="186">
        <f t="shared" si="415"/>
        <v>0</v>
      </c>
      <c r="W871" s="54">
        <f>W342</f>
        <v>0</v>
      </c>
    </row>
    <row r="872" spans="1:23" s="80" customFormat="1" outlineLevel="1" x14ac:dyDescent="0.2">
      <c r="A872" s="365"/>
      <c r="B872" s="35"/>
      <c r="C872" s="33"/>
      <c r="D872" s="33"/>
      <c r="E872" s="34"/>
      <c r="F872" s="180" t="s">
        <v>156</v>
      </c>
      <c r="G872" s="193">
        <f>G343</f>
        <v>0</v>
      </c>
      <c r="H872" s="238">
        <f>G872*(1-VLOOKUP($F872,SHT,2,FALSE))+H343*(1-VLOOKUP($F872,SHT,2,FALSE))</f>
        <v>0</v>
      </c>
      <c r="I872" s="183">
        <f t="shared" ref="I872:V872" si="416">I343*(1-VLOOKUP($F872,SHT,2,FALSE))</f>
        <v>0</v>
      </c>
      <c r="J872" s="183">
        <f t="shared" si="416"/>
        <v>0</v>
      </c>
      <c r="K872" s="200">
        <f t="shared" si="416"/>
        <v>0</v>
      </c>
      <c r="L872" s="184">
        <f t="shared" si="416"/>
        <v>0</v>
      </c>
      <c r="M872" s="195">
        <f t="shared" si="416"/>
        <v>0</v>
      </c>
      <c r="N872" s="185">
        <f t="shared" si="416"/>
        <v>0</v>
      </c>
      <c r="O872" s="185">
        <f t="shared" si="416"/>
        <v>0</v>
      </c>
      <c r="P872" s="185">
        <f t="shared" si="416"/>
        <v>0</v>
      </c>
      <c r="Q872" s="185">
        <f t="shared" si="416"/>
        <v>0</v>
      </c>
      <c r="R872" s="185">
        <f t="shared" si="416"/>
        <v>0</v>
      </c>
      <c r="S872" s="185">
        <f t="shared" si="416"/>
        <v>0</v>
      </c>
      <c r="T872" s="182">
        <f t="shared" si="416"/>
        <v>0</v>
      </c>
      <c r="U872" s="185">
        <f t="shared" si="416"/>
        <v>0</v>
      </c>
      <c r="V872" s="186">
        <f t="shared" si="416"/>
        <v>0</v>
      </c>
      <c r="W872" s="54">
        <f>W343</f>
        <v>0</v>
      </c>
    </row>
    <row r="873" spans="1:23" s="80" customFormat="1" x14ac:dyDescent="0.2">
      <c r="A873" s="365"/>
      <c r="B873" s="35"/>
      <c r="C873" s="33"/>
      <c r="D873" s="33"/>
      <c r="E873" s="34" t="s">
        <v>162</v>
      </c>
      <c r="F873" s="34"/>
      <c r="G873" s="77">
        <f t="shared" ref="G873:M873" si="417">SUBTOTAL(9,G874:G875)</f>
        <v>0</v>
      </c>
      <c r="H873" s="78">
        <f t="shared" si="417"/>
        <v>0</v>
      </c>
      <c r="I873" s="74">
        <f t="shared" si="417"/>
        <v>0</v>
      </c>
      <c r="J873" s="74">
        <f t="shared" si="417"/>
        <v>0</v>
      </c>
      <c r="K873" s="75">
        <f t="shared" si="417"/>
        <v>0</v>
      </c>
      <c r="L873" s="43">
        <f t="shared" si="417"/>
        <v>0</v>
      </c>
      <c r="M873" s="43">
        <f t="shared" si="417"/>
        <v>0</v>
      </c>
      <c r="N873" s="43">
        <f t="shared" ref="N873:W873" si="418">SUBTOTAL(9,N874:N875)</f>
        <v>0</v>
      </c>
      <c r="O873" s="43">
        <f t="shared" si="418"/>
        <v>0</v>
      </c>
      <c r="P873" s="43">
        <f t="shared" si="418"/>
        <v>0</v>
      </c>
      <c r="Q873" s="43">
        <f t="shared" si="418"/>
        <v>0</v>
      </c>
      <c r="R873" s="43">
        <f t="shared" si="418"/>
        <v>0</v>
      </c>
      <c r="S873" s="43">
        <f t="shared" si="418"/>
        <v>0</v>
      </c>
      <c r="T873" s="43">
        <f t="shared" si="418"/>
        <v>0</v>
      </c>
      <c r="U873" s="43">
        <f t="shared" si="418"/>
        <v>0</v>
      </c>
      <c r="V873" s="46">
        <f t="shared" si="418"/>
        <v>0</v>
      </c>
      <c r="W873" s="42">
        <f t="shared" si="418"/>
        <v>0</v>
      </c>
    </row>
    <row r="874" spans="1:23" s="80" customFormat="1" outlineLevel="1" x14ac:dyDescent="0.2">
      <c r="A874" s="365"/>
      <c r="B874" s="35"/>
      <c r="C874" s="33"/>
      <c r="D874" s="33"/>
      <c r="E874" s="34"/>
      <c r="F874" s="180" t="s">
        <v>61</v>
      </c>
      <c r="G874" s="193">
        <f>G345</f>
        <v>0</v>
      </c>
      <c r="H874" s="238">
        <f>G874*(1-VLOOKUP($F874,SHT,2,FALSE))+H345*(1-VLOOKUP($F874,SHT,2,FALSE))</f>
        <v>0</v>
      </c>
      <c r="I874" s="183">
        <f t="shared" ref="I874:V874" si="419">I345*(1-VLOOKUP($F874,SHT,2,FALSE))</f>
        <v>0</v>
      </c>
      <c r="J874" s="183">
        <f t="shared" si="419"/>
        <v>0</v>
      </c>
      <c r="K874" s="200">
        <f t="shared" si="419"/>
        <v>0</v>
      </c>
      <c r="L874" s="184">
        <f t="shared" si="419"/>
        <v>0</v>
      </c>
      <c r="M874" s="195">
        <f t="shared" si="419"/>
        <v>0</v>
      </c>
      <c r="N874" s="185">
        <f t="shared" si="419"/>
        <v>0</v>
      </c>
      <c r="O874" s="185">
        <f t="shared" si="419"/>
        <v>0</v>
      </c>
      <c r="P874" s="185">
        <f t="shared" si="419"/>
        <v>0</v>
      </c>
      <c r="Q874" s="185">
        <f t="shared" si="419"/>
        <v>0</v>
      </c>
      <c r="R874" s="185">
        <f t="shared" si="419"/>
        <v>0</v>
      </c>
      <c r="S874" s="185">
        <f t="shared" si="419"/>
        <v>0</v>
      </c>
      <c r="T874" s="182">
        <f t="shared" si="419"/>
        <v>0</v>
      </c>
      <c r="U874" s="185">
        <f t="shared" si="419"/>
        <v>0</v>
      </c>
      <c r="V874" s="186">
        <f t="shared" si="419"/>
        <v>0</v>
      </c>
      <c r="W874" s="54">
        <f>W345</f>
        <v>0</v>
      </c>
    </row>
    <row r="875" spans="1:23" s="80" customFormat="1" outlineLevel="1" x14ac:dyDescent="0.2">
      <c r="A875" s="365"/>
      <c r="B875" s="35"/>
      <c r="C875" s="33"/>
      <c r="D875" s="33"/>
      <c r="E875" s="34"/>
      <c r="F875" s="180" t="s">
        <v>163</v>
      </c>
      <c r="G875" s="193">
        <f>G346</f>
        <v>0</v>
      </c>
      <c r="H875" s="238">
        <f>G875*(1-VLOOKUP($F875,SHT,2,FALSE))+H346*(1-VLOOKUP($F875,SHT,2,FALSE))</f>
        <v>0</v>
      </c>
      <c r="I875" s="183">
        <f t="shared" ref="I875:V875" si="420">I346*(1-VLOOKUP($F875,SHT,2,FALSE))</f>
        <v>0</v>
      </c>
      <c r="J875" s="183">
        <f t="shared" si="420"/>
        <v>0</v>
      </c>
      <c r="K875" s="200">
        <f t="shared" si="420"/>
        <v>0</v>
      </c>
      <c r="L875" s="184">
        <f t="shared" si="420"/>
        <v>0</v>
      </c>
      <c r="M875" s="195">
        <f t="shared" si="420"/>
        <v>0</v>
      </c>
      <c r="N875" s="185">
        <f t="shared" si="420"/>
        <v>0</v>
      </c>
      <c r="O875" s="185">
        <f t="shared" si="420"/>
        <v>0</v>
      </c>
      <c r="P875" s="185">
        <f t="shared" si="420"/>
        <v>0</v>
      </c>
      <c r="Q875" s="185">
        <f t="shared" si="420"/>
        <v>0</v>
      </c>
      <c r="R875" s="185">
        <f t="shared" si="420"/>
        <v>0</v>
      </c>
      <c r="S875" s="185">
        <f t="shared" si="420"/>
        <v>0</v>
      </c>
      <c r="T875" s="182">
        <f t="shared" si="420"/>
        <v>0</v>
      </c>
      <c r="U875" s="185">
        <f t="shared" si="420"/>
        <v>0</v>
      </c>
      <c r="V875" s="186">
        <f t="shared" si="420"/>
        <v>0</v>
      </c>
      <c r="W875" s="54">
        <f>W346</f>
        <v>0</v>
      </c>
    </row>
    <row r="876" spans="1:23" s="80" customFormat="1" x14ac:dyDescent="0.2">
      <c r="A876" s="365"/>
      <c r="B876" s="35"/>
      <c r="C876" s="33"/>
      <c r="D876" s="33"/>
      <c r="E876" s="34" t="s">
        <v>157</v>
      </c>
      <c r="F876" s="34"/>
      <c r="G876" s="77">
        <f t="shared" ref="G876:W876" si="421">SUBTOTAL(9,G877:G879)</f>
        <v>0</v>
      </c>
      <c r="H876" s="78">
        <f t="shared" si="421"/>
        <v>0</v>
      </c>
      <c r="I876" s="74">
        <f t="shared" si="421"/>
        <v>0</v>
      </c>
      <c r="J876" s="74">
        <f t="shared" si="421"/>
        <v>0</v>
      </c>
      <c r="K876" s="75">
        <f t="shared" si="421"/>
        <v>0</v>
      </c>
      <c r="L876" s="43">
        <f t="shared" si="421"/>
        <v>0</v>
      </c>
      <c r="M876" s="43">
        <f t="shared" si="421"/>
        <v>0</v>
      </c>
      <c r="N876" s="43">
        <f t="shared" si="421"/>
        <v>0</v>
      </c>
      <c r="O876" s="43">
        <f t="shared" si="421"/>
        <v>0</v>
      </c>
      <c r="P876" s="43">
        <f t="shared" si="421"/>
        <v>0</v>
      </c>
      <c r="Q876" s="43">
        <f t="shared" si="421"/>
        <v>0</v>
      </c>
      <c r="R876" s="43">
        <f t="shared" si="421"/>
        <v>0</v>
      </c>
      <c r="S876" s="43">
        <f t="shared" si="421"/>
        <v>0</v>
      </c>
      <c r="T876" s="43">
        <f t="shared" si="421"/>
        <v>0</v>
      </c>
      <c r="U876" s="43">
        <f t="shared" si="421"/>
        <v>0</v>
      </c>
      <c r="V876" s="43">
        <f t="shared" si="421"/>
        <v>0</v>
      </c>
      <c r="W876" s="42">
        <f t="shared" si="421"/>
        <v>0</v>
      </c>
    </row>
    <row r="877" spans="1:23" s="80" customFormat="1" outlineLevel="1" x14ac:dyDescent="0.2">
      <c r="A877" s="365"/>
      <c r="B877" s="35"/>
      <c r="C877" s="33"/>
      <c r="D877" s="33"/>
      <c r="E877" s="34"/>
      <c r="F877" s="180" t="s">
        <v>59</v>
      </c>
      <c r="G877" s="193">
        <f>G348</f>
        <v>0</v>
      </c>
      <c r="H877" s="238">
        <f>G877*(1-VLOOKUP($F877,SHT,2,FALSE))+H348*(1-VLOOKUP($F877,SHT,2,FALSE))</f>
        <v>0</v>
      </c>
      <c r="I877" s="183">
        <f t="shared" ref="I877:V877" si="422">I348*(1-VLOOKUP($F877,SHT,2,FALSE))</f>
        <v>0</v>
      </c>
      <c r="J877" s="183">
        <f t="shared" si="422"/>
        <v>0</v>
      </c>
      <c r="K877" s="200">
        <f t="shared" si="422"/>
        <v>0</v>
      </c>
      <c r="L877" s="184">
        <f t="shared" si="422"/>
        <v>0</v>
      </c>
      <c r="M877" s="195">
        <f t="shared" si="422"/>
        <v>0</v>
      </c>
      <c r="N877" s="185">
        <f t="shared" si="422"/>
        <v>0</v>
      </c>
      <c r="O877" s="185">
        <f t="shared" si="422"/>
        <v>0</v>
      </c>
      <c r="P877" s="185">
        <f t="shared" si="422"/>
        <v>0</v>
      </c>
      <c r="Q877" s="185">
        <f t="shared" si="422"/>
        <v>0</v>
      </c>
      <c r="R877" s="185">
        <f t="shared" si="422"/>
        <v>0</v>
      </c>
      <c r="S877" s="185">
        <f t="shared" si="422"/>
        <v>0</v>
      </c>
      <c r="T877" s="182">
        <f t="shared" si="422"/>
        <v>0</v>
      </c>
      <c r="U877" s="185">
        <f t="shared" si="422"/>
        <v>0</v>
      </c>
      <c r="V877" s="186">
        <f t="shared" si="422"/>
        <v>0</v>
      </c>
      <c r="W877" s="54">
        <f>W348</f>
        <v>0</v>
      </c>
    </row>
    <row r="878" spans="1:23" s="80" customFormat="1" outlineLevel="1" x14ac:dyDescent="0.2">
      <c r="A878" s="365"/>
      <c r="B878" s="35"/>
      <c r="C878" s="33"/>
      <c r="D878" s="33"/>
      <c r="E878" s="34"/>
      <c r="F878" s="180" t="s">
        <v>158</v>
      </c>
      <c r="G878" s="193">
        <f>G349</f>
        <v>0</v>
      </c>
      <c r="H878" s="238">
        <f>G878*(1-VLOOKUP($F878,SHT,2,FALSE))+H349*(1-VLOOKUP($F878,SHT,2,FALSE))</f>
        <v>0</v>
      </c>
      <c r="I878" s="183">
        <f t="shared" ref="I878:V878" si="423">I349*(1-VLOOKUP($F878,SHT,2,FALSE))</f>
        <v>0</v>
      </c>
      <c r="J878" s="183">
        <f t="shared" si="423"/>
        <v>0</v>
      </c>
      <c r="K878" s="200">
        <f t="shared" si="423"/>
        <v>0</v>
      </c>
      <c r="L878" s="184">
        <f t="shared" si="423"/>
        <v>0</v>
      </c>
      <c r="M878" s="195">
        <f t="shared" si="423"/>
        <v>0</v>
      </c>
      <c r="N878" s="185">
        <f t="shared" si="423"/>
        <v>0</v>
      </c>
      <c r="O878" s="185">
        <f t="shared" si="423"/>
        <v>0</v>
      </c>
      <c r="P878" s="185">
        <f t="shared" si="423"/>
        <v>0</v>
      </c>
      <c r="Q878" s="185">
        <f t="shared" si="423"/>
        <v>0</v>
      </c>
      <c r="R878" s="185">
        <f t="shared" si="423"/>
        <v>0</v>
      </c>
      <c r="S878" s="185">
        <f t="shared" si="423"/>
        <v>0</v>
      </c>
      <c r="T878" s="182">
        <f t="shared" si="423"/>
        <v>0</v>
      </c>
      <c r="U878" s="185">
        <f t="shared" si="423"/>
        <v>0</v>
      </c>
      <c r="V878" s="186">
        <f t="shared" si="423"/>
        <v>0</v>
      </c>
      <c r="W878" s="54">
        <f>W349</f>
        <v>0</v>
      </c>
    </row>
    <row r="879" spans="1:23" s="80" customFormat="1" outlineLevel="1" x14ac:dyDescent="0.2">
      <c r="A879" s="365"/>
      <c r="B879" s="35"/>
      <c r="C879" s="33"/>
      <c r="D879" s="33"/>
      <c r="E879" s="34"/>
      <c r="F879" s="180" t="s">
        <v>159</v>
      </c>
      <c r="G879" s="193">
        <f>G350</f>
        <v>0</v>
      </c>
      <c r="H879" s="238">
        <f>G879*(1-VLOOKUP($F879,SHT,2,FALSE))+H350*(1-VLOOKUP($F879,SHT,2,FALSE))</f>
        <v>0</v>
      </c>
      <c r="I879" s="183">
        <f t="shared" ref="I879:V879" si="424">I350*(1-VLOOKUP($F879,SHT,2,FALSE))</f>
        <v>0</v>
      </c>
      <c r="J879" s="183">
        <f t="shared" si="424"/>
        <v>0</v>
      </c>
      <c r="K879" s="200">
        <f t="shared" si="424"/>
        <v>0</v>
      </c>
      <c r="L879" s="184">
        <f t="shared" si="424"/>
        <v>0</v>
      </c>
      <c r="M879" s="195">
        <f t="shared" si="424"/>
        <v>0</v>
      </c>
      <c r="N879" s="185">
        <f t="shared" si="424"/>
        <v>0</v>
      </c>
      <c r="O879" s="185">
        <f t="shared" si="424"/>
        <v>0</v>
      </c>
      <c r="P879" s="185">
        <f t="shared" si="424"/>
        <v>0</v>
      </c>
      <c r="Q879" s="185">
        <f t="shared" si="424"/>
        <v>0</v>
      </c>
      <c r="R879" s="185">
        <f t="shared" si="424"/>
        <v>0</v>
      </c>
      <c r="S879" s="185">
        <f t="shared" si="424"/>
        <v>0</v>
      </c>
      <c r="T879" s="182">
        <f t="shared" si="424"/>
        <v>0</v>
      </c>
      <c r="U879" s="185">
        <f t="shared" si="424"/>
        <v>0</v>
      </c>
      <c r="V879" s="186">
        <f t="shared" si="424"/>
        <v>0</v>
      </c>
      <c r="W879" s="54">
        <f>W350</f>
        <v>0</v>
      </c>
    </row>
    <row r="880" spans="1:23" s="80" customFormat="1" x14ac:dyDescent="0.2">
      <c r="A880" s="365"/>
      <c r="B880" s="35"/>
      <c r="C880" s="33"/>
      <c r="D880" s="33"/>
      <c r="E880" s="34" t="s">
        <v>418</v>
      </c>
      <c r="F880" s="34"/>
      <c r="G880" s="77">
        <f t="shared" ref="G880:W880" si="425">SUBTOTAL(9,G881:G881)</f>
        <v>0</v>
      </c>
      <c r="H880" s="78">
        <f t="shared" si="425"/>
        <v>0</v>
      </c>
      <c r="I880" s="74">
        <f t="shared" si="425"/>
        <v>0</v>
      </c>
      <c r="J880" s="74">
        <f t="shared" si="425"/>
        <v>0</v>
      </c>
      <c r="K880" s="75">
        <f t="shared" si="425"/>
        <v>0</v>
      </c>
      <c r="L880" s="43">
        <f t="shared" si="425"/>
        <v>0</v>
      </c>
      <c r="M880" s="43">
        <f t="shared" si="425"/>
        <v>0</v>
      </c>
      <c r="N880" s="43">
        <f t="shared" si="425"/>
        <v>0</v>
      </c>
      <c r="O880" s="43">
        <f t="shared" si="425"/>
        <v>0</v>
      </c>
      <c r="P880" s="43">
        <f t="shared" si="425"/>
        <v>0</v>
      </c>
      <c r="Q880" s="43">
        <f t="shared" si="425"/>
        <v>0</v>
      </c>
      <c r="R880" s="43">
        <f t="shared" si="425"/>
        <v>0</v>
      </c>
      <c r="S880" s="43">
        <f t="shared" si="425"/>
        <v>0</v>
      </c>
      <c r="T880" s="43">
        <f t="shared" si="425"/>
        <v>0</v>
      </c>
      <c r="U880" s="43">
        <f t="shared" si="425"/>
        <v>0</v>
      </c>
      <c r="V880" s="46">
        <f t="shared" si="425"/>
        <v>0</v>
      </c>
      <c r="W880" s="42">
        <f t="shared" si="425"/>
        <v>0</v>
      </c>
    </row>
    <row r="881" spans="1:23" s="80" customFormat="1" outlineLevel="1" x14ac:dyDescent="0.2">
      <c r="A881" s="365"/>
      <c r="B881" s="35"/>
      <c r="C881" s="33"/>
      <c r="D881" s="33"/>
      <c r="E881" s="34"/>
      <c r="F881" s="180" t="s">
        <v>418</v>
      </c>
      <c r="G881" s="193">
        <f>G352</f>
        <v>0</v>
      </c>
      <c r="H881" s="238">
        <f>G881*(1-VLOOKUP($F881,SHT,2,FALSE))+H352*(1-VLOOKUP($F881,SHT,2,FALSE))</f>
        <v>0</v>
      </c>
      <c r="I881" s="183">
        <f t="shared" ref="I881:V881" si="426">I352*(1-VLOOKUP($F881,SHT,2,FALSE))</f>
        <v>0</v>
      </c>
      <c r="J881" s="183">
        <f t="shared" si="426"/>
        <v>0</v>
      </c>
      <c r="K881" s="200">
        <f t="shared" si="426"/>
        <v>0</v>
      </c>
      <c r="L881" s="184">
        <f t="shared" si="426"/>
        <v>0</v>
      </c>
      <c r="M881" s="195">
        <f t="shared" si="426"/>
        <v>0</v>
      </c>
      <c r="N881" s="185">
        <f t="shared" si="426"/>
        <v>0</v>
      </c>
      <c r="O881" s="185">
        <f t="shared" si="426"/>
        <v>0</v>
      </c>
      <c r="P881" s="185">
        <f t="shared" si="426"/>
        <v>0</v>
      </c>
      <c r="Q881" s="185">
        <f t="shared" si="426"/>
        <v>0</v>
      </c>
      <c r="R881" s="185">
        <f t="shared" si="426"/>
        <v>0</v>
      </c>
      <c r="S881" s="185">
        <f t="shared" si="426"/>
        <v>0</v>
      </c>
      <c r="T881" s="182">
        <f t="shared" si="426"/>
        <v>0</v>
      </c>
      <c r="U881" s="185">
        <f t="shared" si="426"/>
        <v>0</v>
      </c>
      <c r="V881" s="186">
        <f t="shared" si="426"/>
        <v>0</v>
      </c>
      <c r="W881" s="54">
        <f>W352</f>
        <v>0</v>
      </c>
    </row>
    <row r="882" spans="1:23" s="80" customFormat="1" x14ac:dyDescent="0.2">
      <c r="A882" s="365"/>
      <c r="B882" s="35"/>
      <c r="C882" s="33"/>
      <c r="D882" s="33" t="s">
        <v>168</v>
      </c>
      <c r="E882" s="34"/>
      <c r="F882" s="34"/>
      <c r="G882" s="77"/>
      <c r="H882" s="78"/>
      <c r="I882" s="74"/>
      <c r="J882" s="74"/>
      <c r="K882" s="75"/>
      <c r="L882" s="58"/>
      <c r="M882" s="43"/>
      <c r="N882" s="43"/>
      <c r="O882" s="43"/>
      <c r="P882" s="43"/>
      <c r="Q882" s="43"/>
      <c r="R882" s="43"/>
      <c r="S882" s="43"/>
      <c r="T882" s="43"/>
      <c r="U882" s="43"/>
      <c r="V882" s="46"/>
      <c r="W882" s="42"/>
    </row>
    <row r="883" spans="1:23" s="80" customFormat="1" x14ac:dyDescent="0.2">
      <c r="A883" s="365"/>
      <c r="B883" s="35"/>
      <c r="C883" s="33"/>
      <c r="D883" s="33"/>
      <c r="E883" s="34" t="s">
        <v>169</v>
      </c>
      <c r="F883" s="34"/>
      <c r="G883" s="77">
        <f t="shared" ref="G883:M883" si="427">SUBTOTAL(9,G884:G885)</f>
        <v>0</v>
      </c>
      <c r="H883" s="78">
        <f t="shared" si="427"/>
        <v>0</v>
      </c>
      <c r="I883" s="74">
        <f t="shared" si="427"/>
        <v>0</v>
      </c>
      <c r="J883" s="74">
        <f t="shared" si="427"/>
        <v>0</v>
      </c>
      <c r="K883" s="75">
        <f t="shared" si="427"/>
        <v>0</v>
      </c>
      <c r="L883" s="43">
        <f t="shared" si="427"/>
        <v>0</v>
      </c>
      <c r="M883" s="43">
        <f t="shared" si="427"/>
        <v>0</v>
      </c>
      <c r="N883" s="43">
        <f t="shared" ref="N883:W883" si="428">SUBTOTAL(9,N884:N885)</f>
        <v>0</v>
      </c>
      <c r="O883" s="43">
        <f t="shared" si="428"/>
        <v>0</v>
      </c>
      <c r="P883" s="43">
        <f t="shared" si="428"/>
        <v>0</v>
      </c>
      <c r="Q883" s="43">
        <f t="shared" si="428"/>
        <v>0</v>
      </c>
      <c r="R883" s="43">
        <f t="shared" si="428"/>
        <v>0</v>
      </c>
      <c r="S883" s="43">
        <f t="shared" si="428"/>
        <v>0</v>
      </c>
      <c r="T883" s="43">
        <f t="shared" si="428"/>
        <v>0</v>
      </c>
      <c r="U883" s="43">
        <f t="shared" si="428"/>
        <v>0</v>
      </c>
      <c r="V883" s="46">
        <f t="shared" si="428"/>
        <v>0</v>
      </c>
      <c r="W883" s="42">
        <f t="shared" si="428"/>
        <v>0</v>
      </c>
    </row>
    <row r="884" spans="1:23" s="80" customFormat="1" outlineLevel="1" x14ac:dyDescent="0.2">
      <c r="A884" s="365"/>
      <c r="B884" s="35"/>
      <c r="C884" s="33"/>
      <c r="D884" s="33"/>
      <c r="E884" s="34"/>
      <c r="F884" s="180" t="s">
        <v>164</v>
      </c>
      <c r="G884" s="193">
        <f>G355</f>
        <v>0</v>
      </c>
      <c r="H884" s="238">
        <f>G884*(1-VLOOKUP($F884,SHT,2,FALSE))+H355*(1-VLOOKUP($F884,SHT,2,FALSE))</f>
        <v>0</v>
      </c>
      <c r="I884" s="183">
        <f t="shared" ref="I884:V884" si="429">I355*(1-VLOOKUP($F884,SHT,2,FALSE))</f>
        <v>0</v>
      </c>
      <c r="J884" s="183">
        <f t="shared" si="429"/>
        <v>0</v>
      </c>
      <c r="K884" s="200">
        <f t="shared" si="429"/>
        <v>0</v>
      </c>
      <c r="L884" s="184">
        <f t="shared" si="429"/>
        <v>0</v>
      </c>
      <c r="M884" s="195">
        <f t="shared" si="429"/>
        <v>0</v>
      </c>
      <c r="N884" s="185">
        <f t="shared" si="429"/>
        <v>0</v>
      </c>
      <c r="O884" s="185">
        <f t="shared" si="429"/>
        <v>0</v>
      </c>
      <c r="P884" s="185">
        <f t="shared" si="429"/>
        <v>0</v>
      </c>
      <c r="Q884" s="185">
        <f t="shared" si="429"/>
        <v>0</v>
      </c>
      <c r="R884" s="185">
        <f t="shared" si="429"/>
        <v>0</v>
      </c>
      <c r="S884" s="185">
        <f t="shared" si="429"/>
        <v>0</v>
      </c>
      <c r="T884" s="182">
        <f t="shared" si="429"/>
        <v>0</v>
      </c>
      <c r="U884" s="185">
        <f t="shared" si="429"/>
        <v>0</v>
      </c>
      <c r="V884" s="186">
        <f t="shared" si="429"/>
        <v>0</v>
      </c>
      <c r="W884" s="54">
        <f>W355</f>
        <v>0</v>
      </c>
    </row>
    <row r="885" spans="1:23" s="80" customFormat="1" outlineLevel="1" x14ac:dyDescent="0.2">
      <c r="A885" s="365"/>
      <c r="B885" s="35"/>
      <c r="C885" s="33"/>
      <c r="D885" s="33"/>
      <c r="E885" s="34"/>
      <c r="F885" s="180" t="s">
        <v>166</v>
      </c>
      <c r="G885" s="193">
        <f>G356</f>
        <v>0</v>
      </c>
      <c r="H885" s="238">
        <f>G885*(1-VLOOKUP($F885,SHT,2,FALSE))+H356*(1-VLOOKUP($F885,SHT,2,FALSE))</f>
        <v>0</v>
      </c>
      <c r="I885" s="183">
        <f t="shared" ref="I885:V885" si="430">I356*(1-VLOOKUP($F885,SHT,2,FALSE))</f>
        <v>0</v>
      </c>
      <c r="J885" s="183">
        <f t="shared" si="430"/>
        <v>0</v>
      </c>
      <c r="K885" s="200">
        <f t="shared" si="430"/>
        <v>0</v>
      </c>
      <c r="L885" s="184">
        <f t="shared" si="430"/>
        <v>0</v>
      </c>
      <c r="M885" s="195">
        <f t="shared" si="430"/>
        <v>0</v>
      </c>
      <c r="N885" s="185">
        <f t="shared" si="430"/>
        <v>0</v>
      </c>
      <c r="O885" s="185">
        <f t="shared" si="430"/>
        <v>0</v>
      </c>
      <c r="P885" s="185">
        <f t="shared" si="430"/>
        <v>0</v>
      </c>
      <c r="Q885" s="185">
        <f t="shared" si="430"/>
        <v>0</v>
      </c>
      <c r="R885" s="185">
        <f t="shared" si="430"/>
        <v>0</v>
      </c>
      <c r="S885" s="185">
        <f t="shared" si="430"/>
        <v>0</v>
      </c>
      <c r="T885" s="182">
        <f t="shared" si="430"/>
        <v>0</v>
      </c>
      <c r="U885" s="185">
        <f t="shared" si="430"/>
        <v>0</v>
      </c>
      <c r="V885" s="186">
        <f t="shared" si="430"/>
        <v>0</v>
      </c>
      <c r="W885" s="54">
        <f>W356</f>
        <v>0</v>
      </c>
    </row>
    <row r="886" spans="1:23" s="80" customFormat="1" x14ac:dyDescent="0.2">
      <c r="A886" s="365"/>
      <c r="B886" s="35"/>
      <c r="C886" s="33"/>
      <c r="D886" s="33"/>
      <c r="E886" s="34" t="s">
        <v>170</v>
      </c>
      <c r="F886" s="34"/>
      <c r="G886" s="77">
        <f t="shared" ref="G886:M886" si="431">SUBTOTAL(9,G887:G888)</f>
        <v>0</v>
      </c>
      <c r="H886" s="78">
        <f t="shared" si="431"/>
        <v>0</v>
      </c>
      <c r="I886" s="74">
        <f t="shared" si="431"/>
        <v>0</v>
      </c>
      <c r="J886" s="74">
        <f t="shared" si="431"/>
        <v>0</v>
      </c>
      <c r="K886" s="75">
        <f t="shared" si="431"/>
        <v>0</v>
      </c>
      <c r="L886" s="43">
        <f t="shared" si="431"/>
        <v>0</v>
      </c>
      <c r="M886" s="43">
        <f t="shared" si="431"/>
        <v>0</v>
      </c>
      <c r="N886" s="43">
        <f t="shared" ref="N886:W886" si="432">SUBTOTAL(9,N887:N888)</f>
        <v>0</v>
      </c>
      <c r="O886" s="43">
        <f t="shared" si="432"/>
        <v>0</v>
      </c>
      <c r="P886" s="43">
        <f t="shared" si="432"/>
        <v>0</v>
      </c>
      <c r="Q886" s="43">
        <f t="shared" si="432"/>
        <v>0</v>
      </c>
      <c r="R886" s="43">
        <f t="shared" si="432"/>
        <v>0</v>
      </c>
      <c r="S886" s="43">
        <f t="shared" si="432"/>
        <v>0</v>
      </c>
      <c r="T886" s="43">
        <f t="shared" si="432"/>
        <v>0</v>
      </c>
      <c r="U886" s="43">
        <f t="shared" si="432"/>
        <v>0</v>
      </c>
      <c r="V886" s="46">
        <f t="shared" si="432"/>
        <v>0</v>
      </c>
      <c r="W886" s="42">
        <f t="shared" si="432"/>
        <v>0</v>
      </c>
    </row>
    <row r="887" spans="1:23" s="80" customFormat="1" outlineLevel="1" x14ac:dyDescent="0.2">
      <c r="A887" s="365"/>
      <c r="B887" s="35"/>
      <c r="C887" s="33"/>
      <c r="D887" s="33"/>
      <c r="E887" s="34"/>
      <c r="F887" s="180" t="s">
        <v>165</v>
      </c>
      <c r="G887" s="193">
        <f>G358</f>
        <v>0</v>
      </c>
      <c r="H887" s="238">
        <f>G887*(1-VLOOKUP($F887,SHT,2,FALSE))+H358*(1-VLOOKUP($F887,SHT,2,FALSE))</f>
        <v>0</v>
      </c>
      <c r="I887" s="183">
        <f t="shared" ref="I887:V887" si="433">I358*(1-VLOOKUP($F887,SHT,2,FALSE))</f>
        <v>0</v>
      </c>
      <c r="J887" s="183">
        <f t="shared" si="433"/>
        <v>0</v>
      </c>
      <c r="K887" s="200">
        <f t="shared" si="433"/>
        <v>0</v>
      </c>
      <c r="L887" s="184">
        <f t="shared" si="433"/>
        <v>0</v>
      </c>
      <c r="M887" s="195">
        <f t="shared" si="433"/>
        <v>0</v>
      </c>
      <c r="N887" s="185">
        <f t="shared" si="433"/>
        <v>0</v>
      </c>
      <c r="O887" s="185">
        <f t="shared" si="433"/>
        <v>0</v>
      </c>
      <c r="P887" s="185">
        <f t="shared" si="433"/>
        <v>0</v>
      </c>
      <c r="Q887" s="185">
        <f t="shared" si="433"/>
        <v>0</v>
      </c>
      <c r="R887" s="185">
        <f t="shared" si="433"/>
        <v>0</v>
      </c>
      <c r="S887" s="185">
        <f t="shared" si="433"/>
        <v>0</v>
      </c>
      <c r="T887" s="182">
        <f t="shared" si="433"/>
        <v>0</v>
      </c>
      <c r="U887" s="185">
        <f t="shared" si="433"/>
        <v>0</v>
      </c>
      <c r="V887" s="186">
        <f t="shared" si="433"/>
        <v>0</v>
      </c>
      <c r="W887" s="54">
        <f>W358</f>
        <v>0</v>
      </c>
    </row>
    <row r="888" spans="1:23" s="80" customFormat="1" outlineLevel="1" x14ac:dyDescent="0.2">
      <c r="A888" s="365"/>
      <c r="B888" s="35"/>
      <c r="C888" s="33"/>
      <c r="D888" s="33"/>
      <c r="E888" s="34"/>
      <c r="F888" s="180" t="s">
        <v>167</v>
      </c>
      <c r="G888" s="193">
        <f>G359</f>
        <v>0</v>
      </c>
      <c r="H888" s="238">
        <f>G888*(1-VLOOKUP($F888,SHT,2,FALSE))+H359*(1-VLOOKUP($F888,SHT,2,FALSE))</f>
        <v>0</v>
      </c>
      <c r="I888" s="183">
        <f t="shared" ref="I888:V888" si="434">I359*(1-VLOOKUP($F888,SHT,2,FALSE))</f>
        <v>0</v>
      </c>
      <c r="J888" s="183">
        <f t="shared" si="434"/>
        <v>0</v>
      </c>
      <c r="K888" s="200">
        <f t="shared" si="434"/>
        <v>0</v>
      </c>
      <c r="L888" s="184">
        <f t="shared" si="434"/>
        <v>0</v>
      </c>
      <c r="M888" s="195">
        <f t="shared" si="434"/>
        <v>0</v>
      </c>
      <c r="N888" s="185">
        <f t="shared" si="434"/>
        <v>0</v>
      </c>
      <c r="O888" s="185">
        <f t="shared" si="434"/>
        <v>0</v>
      </c>
      <c r="P888" s="185">
        <f t="shared" si="434"/>
        <v>0</v>
      </c>
      <c r="Q888" s="185">
        <f t="shared" si="434"/>
        <v>0</v>
      </c>
      <c r="R888" s="185">
        <f t="shared" si="434"/>
        <v>0</v>
      </c>
      <c r="S888" s="185">
        <f t="shared" si="434"/>
        <v>0</v>
      </c>
      <c r="T888" s="182">
        <f t="shared" si="434"/>
        <v>0</v>
      </c>
      <c r="U888" s="185">
        <f t="shared" si="434"/>
        <v>0</v>
      </c>
      <c r="V888" s="186">
        <f t="shared" si="434"/>
        <v>0</v>
      </c>
      <c r="W888" s="54">
        <f>W359</f>
        <v>0</v>
      </c>
    </row>
    <row r="889" spans="1:23" s="80" customFormat="1" x14ac:dyDescent="0.2">
      <c r="A889" s="365"/>
      <c r="B889" s="35"/>
      <c r="C889" s="33"/>
      <c r="D889" s="33"/>
      <c r="E889" s="34" t="s">
        <v>419</v>
      </c>
      <c r="F889" s="34"/>
      <c r="G889" s="77">
        <f t="shared" ref="G889:W889" si="435">SUBTOTAL(9,G890:G890)</f>
        <v>0</v>
      </c>
      <c r="H889" s="78">
        <f t="shared" si="435"/>
        <v>0</v>
      </c>
      <c r="I889" s="74">
        <f t="shared" si="435"/>
        <v>0</v>
      </c>
      <c r="J889" s="74">
        <f t="shared" si="435"/>
        <v>0</v>
      </c>
      <c r="K889" s="75">
        <f t="shared" si="435"/>
        <v>0</v>
      </c>
      <c r="L889" s="43">
        <f t="shared" si="435"/>
        <v>0</v>
      </c>
      <c r="M889" s="43">
        <f t="shared" si="435"/>
        <v>0</v>
      </c>
      <c r="N889" s="43">
        <f t="shared" si="435"/>
        <v>0</v>
      </c>
      <c r="O889" s="43">
        <f t="shared" si="435"/>
        <v>0</v>
      </c>
      <c r="P889" s="43">
        <f t="shared" si="435"/>
        <v>0</v>
      </c>
      <c r="Q889" s="43">
        <f t="shared" si="435"/>
        <v>0</v>
      </c>
      <c r="R889" s="43">
        <f t="shared" si="435"/>
        <v>0</v>
      </c>
      <c r="S889" s="43">
        <f t="shared" si="435"/>
        <v>0</v>
      </c>
      <c r="T889" s="43">
        <f t="shared" si="435"/>
        <v>0</v>
      </c>
      <c r="U889" s="43">
        <f t="shared" si="435"/>
        <v>0</v>
      </c>
      <c r="V889" s="46">
        <f t="shared" si="435"/>
        <v>0</v>
      </c>
      <c r="W889" s="42">
        <f t="shared" si="435"/>
        <v>0</v>
      </c>
    </row>
    <row r="890" spans="1:23" s="80" customFormat="1" outlineLevel="1" x14ac:dyDescent="0.2">
      <c r="A890" s="365"/>
      <c r="B890" s="35"/>
      <c r="C890" s="33"/>
      <c r="D890" s="33"/>
      <c r="E890" s="34"/>
      <c r="F890" s="180" t="s">
        <v>419</v>
      </c>
      <c r="G890" s="193">
        <f>G361</f>
        <v>0</v>
      </c>
      <c r="H890" s="238">
        <f>G890*(1-VLOOKUP($F890,SHT,2,FALSE))+H361*(1-VLOOKUP($F890,SHT,2,FALSE))</f>
        <v>0</v>
      </c>
      <c r="I890" s="183">
        <f t="shared" ref="I890:V890" si="436">I361*(1-VLOOKUP($F890,SHT,2,FALSE))</f>
        <v>0</v>
      </c>
      <c r="J890" s="183">
        <f t="shared" si="436"/>
        <v>0</v>
      </c>
      <c r="K890" s="200">
        <f t="shared" si="436"/>
        <v>0</v>
      </c>
      <c r="L890" s="184">
        <f t="shared" si="436"/>
        <v>0</v>
      </c>
      <c r="M890" s="195">
        <f t="shared" si="436"/>
        <v>0</v>
      </c>
      <c r="N890" s="185">
        <f t="shared" si="436"/>
        <v>0</v>
      </c>
      <c r="O890" s="185">
        <f t="shared" si="436"/>
        <v>0</v>
      </c>
      <c r="P890" s="185">
        <f t="shared" si="436"/>
        <v>0</v>
      </c>
      <c r="Q890" s="185">
        <f t="shared" si="436"/>
        <v>0</v>
      </c>
      <c r="R890" s="185">
        <f t="shared" si="436"/>
        <v>0</v>
      </c>
      <c r="S890" s="185">
        <f t="shared" si="436"/>
        <v>0</v>
      </c>
      <c r="T890" s="182">
        <f t="shared" si="436"/>
        <v>0</v>
      </c>
      <c r="U890" s="185">
        <f t="shared" si="436"/>
        <v>0</v>
      </c>
      <c r="V890" s="186">
        <f t="shared" si="436"/>
        <v>0</v>
      </c>
      <c r="W890" s="54">
        <f>W361</f>
        <v>0</v>
      </c>
    </row>
    <row r="891" spans="1:23" s="80" customFormat="1" x14ac:dyDescent="0.2">
      <c r="A891" s="365"/>
      <c r="B891" s="35"/>
      <c r="C891" s="33"/>
      <c r="D891" s="33" t="s">
        <v>62</v>
      </c>
      <c r="E891" s="34"/>
      <c r="F891" s="34"/>
      <c r="G891" s="77">
        <f>SUBTOTAL(9,G892:G894)</f>
        <v>0</v>
      </c>
      <c r="H891" s="78"/>
      <c r="I891" s="74"/>
      <c r="J891" s="74"/>
      <c r="K891" s="75">
        <f t="shared" ref="K891:W891" si="437">SUBTOTAL(9,K892:K894)</f>
        <v>0</v>
      </c>
      <c r="L891" s="43">
        <f t="shared" si="437"/>
        <v>0</v>
      </c>
      <c r="M891" s="43">
        <f t="shared" si="437"/>
        <v>0</v>
      </c>
      <c r="N891" s="43">
        <f t="shared" si="437"/>
        <v>0</v>
      </c>
      <c r="O891" s="43">
        <f t="shared" si="437"/>
        <v>0</v>
      </c>
      <c r="P891" s="43">
        <f t="shared" si="437"/>
        <v>0</v>
      </c>
      <c r="Q891" s="43">
        <f t="shared" si="437"/>
        <v>0</v>
      </c>
      <c r="R891" s="43">
        <f t="shared" si="437"/>
        <v>0</v>
      </c>
      <c r="S891" s="43">
        <f t="shared" si="437"/>
        <v>0</v>
      </c>
      <c r="T891" s="43">
        <f t="shared" si="437"/>
        <v>0</v>
      </c>
      <c r="U891" s="43">
        <f t="shared" si="437"/>
        <v>0</v>
      </c>
      <c r="V891" s="43">
        <f t="shared" si="437"/>
        <v>0</v>
      </c>
      <c r="W891" s="42">
        <f t="shared" si="437"/>
        <v>0</v>
      </c>
    </row>
    <row r="892" spans="1:23" s="80" customFormat="1" outlineLevel="1" x14ac:dyDescent="0.2">
      <c r="A892" s="365"/>
      <c r="B892" s="35"/>
      <c r="C892" s="33"/>
      <c r="D892" s="33"/>
      <c r="E892" s="34"/>
      <c r="F892" s="180" t="s">
        <v>172</v>
      </c>
      <c r="G892" s="193">
        <f>G363</f>
        <v>0</v>
      </c>
      <c r="H892" s="78"/>
      <c r="I892" s="74"/>
      <c r="J892" s="74"/>
      <c r="K892" s="200">
        <f>($G892+SUM($H363:K363))*VLOOKUP($F892,EIT,2,FALSE)</f>
        <v>0</v>
      </c>
      <c r="L892" s="184">
        <f t="shared" ref="L892:V892" si="438">L363*VLOOKUP($F892,EIT,2,FALSE)</f>
        <v>0</v>
      </c>
      <c r="M892" s="195">
        <f t="shared" si="438"/>
        <v>0</v>
      </c>
      <c r="N892" s="185">
        <f t="shared" si="438"/>
        <v>0</v>
      </c>
      <c r="O892" s="182">
        <f t="shared" si="438"/>
        <v>0</v>
      </c>
      <c r="P892" s="195">
        <f t="shared" si="438"/>
        <v>0</v>
      </c>
      <c r="Q892" s="185">
        <f t="shared" si="438"/>
        <v>0</v>
      </c>
      <c r="R892" s="185">
        <f t="shared" si="438"/>
        <v>0</v>
      </c>
      <c r="S892" s="185">
        <f t="shared" si="438"/>
        <v>0</v>
      </c>
      <c r="T892" s="182">
        <f t="shared" si="438"/>
        <v>0</v>
      </c>
      <c r="U892" s="185">
        <f t="shared" si="438"/>
        <v>0</v>
      </c>
      <c r="V892" s="186">
        <f t="shared" si="438"/>
        <v>0</v>
      </c>
      <c r="W892" s="54">
        <f>W363</f>
        <v>0</v>
      </c>
    </row>
    <row r="893" spans="1:23" s="80" customFormat="1" outlineLevel="1" x14ac:dyDescent="0.2">
      <c r="A893" s="365"/>
      <c r="B893" s="35"/>
      <c r="C893" s="33"/>
      <c r="D893" s="33"/>
      <c r="E893" s="34"/>
      <c r="F893" s="180" t="s">
        <v>173</v>
      </c>
      <c r="G893" s="193">
        <f>G364</f>
        <v>0</v>
      </c>
      <c r="H893" s="78"/>
      <c r="I893" s="74"/>
      <c r="J893" s="74"/>
      <c r="K893" s="75"/>
      <c r="L893" s="184">
        <f>($G893+SUM($H364:L364))*VLOOKUP($F893,EIT,3,FALSE)</f>
        <v>0</v>
      </c>
      <c r="M893" s="195">
        <f>($G893+SUM($H364:$L364))*VLOOKUP($F893,EIT,4,FALSE)+$M364*(VLOOKUP($F893,EIT,3,FALSE)+VLOOKUP($F893,EIT,4,FALSE))</f>
        <v>0</v>
      </c>
      <c r="N893" s="185">
        <f>($G893+SUM($H364:$M364))*VLOOKUP($F893,EIT,5,FALSE)+$N364*(VLOOKUP($F893,EIT,3,FALSE)+VLOOKUP($F893,EIT,4,FALSE)+VLOOKUP($F893,EIT,5,FALSE))</f>
        <v>0</v>
      </c>
      <c r="O893" s="182">
        <f t="shared" ref="O893:V893" si="439">O364*(VLOOKUP($F893,EIT,3,FALSE)+VLOOKUP($F893,EIT,4,FALSE)+VLOOKUP($F893,EIT,5,FALSE))</f>
        <v>0</v>
      </c>
      <c r="P893" s="195">
        <f t="shared" si="439"/>
        <v>0</v>
      </c>
      <c r="Q893" s="185">
        <f t="shared" si="439"/>
        <v>0</v>
      </c>
      <c r="R893" s="185">
        <f t="shared" si="439"/>
        <v>0</v>
      </c>
      <c r="S893" s="185">
        <f t="shared" si="439"/>
        <v>0</v>
      </c>
      <c r="T893" s="182">
        <f t="shared" si="439"/>
        <v>0</v>
      </c>
      <c r="U893" s="185">
        <f t="shared" si="439"/>
        <v>0</v>
      </c>
      <c r="V893" s="186">
        <f t="shared" si="439"/>
        <v>0</v>
      </c>
      <c r="W893" s="54">
        <f>W364</f>
        <v>0</v>
      </c>
    </row>
    <row r="894" spans="1:23" s="80" customFormat="1" outlineLevel="1" x14ac:dyDescent="0.2">
      <c r="A894" s="365"/>
      <c r="B894" s="35"/>
      <c r="C894" s="33"/>
      <c r="D894" s="33"/>
      <c r="E894" s="34"/>
      <c r="F894" s="180" t="s">
        <v>171</v>
      </c>
      <c r="G894" s="193">
        <f>G365</f>
        <v>0</v>
      </c>
      <c r="H894" s="78"/>
      <c r="I894" s="74"/>
      <c r="J894" s="74"/>
      <c r="K894" s="75"/>
      <c r="L894" s="58"/>
      <c r="M894" s="43"/>
      <c r="N894" s="43"/>
      <c r="O894" s="43"/>
      <c r="P894" s="43"/>
      <c r="Q894" s="43"/>
      <c r="R894" s="43"/>
      <c r="S894" s="43"/>
      <c r="T894" s="43"/>
      <c r="U894" s="43"/>
      <c r="V894" s="46"/>
      <c r="W894" s="54">
        <f>W365</f>
        <v>0</v>
      </c>
    </row>
    <row r="895" spans="1:23" s="80" customFormat="1" x14ac:dyDescent="0.2">
      <c r="A895" s="365"/>
      <c r="B895" s="35"/>
      <c r="C895" s="72"/>
      <c r="D895" s="33" t="s">
        <v>174</v>
      </c>
      <c r="E895" s="34"/>
      <c r="F895" s="34"/>
      <c r="G895" s="77">
        <f>SUBTOTAL(9,G896:G897)</f>
        <v>0</v>
      </c>
      <c r="H895" s="78"/>
      <c r="I895" s="74"/>
      <c r="J895" s="74"/>
      <c r="K895" s="75"/>
      <c r="L895" s="58"/>
      <c r="M895" s="43"/>
      <c r="N895" s="43"/>
      <c r="O895" s="43"/>
      <c r="P895" s="43"/>
      <c r="Q895" s="43"/>
      <c r="R895" s="43"/>
      <c r="S895" s="43"/>
      <c r="T895" s="43"/>
      <c r="U895" s="43"/>
      <c r="V895" s="46"/>
      <c r="W895" s="418"/>
    </row>
    <row r="896" spans="1:23" s="80" customFormat="1" outlineLevel="1" x14ac:dyDescent="0.2">
      <c r="A896" s="365"/>
      <c r="B896" s="35"/>
      <c r="C896" s="33"/>
      <c r="D896" s="33"/>
      <c r="E896" s="34"/>
      <c r="F896" s="180" t="s">
        <v>175</v>
      </c>
      <c r="G896" s="193">
        <f>G367</f>
        <v>0</v>
      </c>
      <c r="H896" s="78"/>
      <c r="I896" s="74"/>
      <c r="J896" s="74"/>
      <c r="K896" s="75"/>
      <c r="L896" s="58"/>
      <c r="M896" s="43"/>
      <c r="N896" s="43"/>
      <c r="O896" s="43"/>
      <c r="P896" s="43"/>
      <c r="Q896" s="43"/>
      <c r="R896" s="43"/>
      <c r="S896" s="43"/>
      <c r="T896" s="43"/>
      <c r="U896" s="43"/>
      <c r="V896" s="46"/>
      <c r="W896" s="56"/>
    </row>
    <row r="897" spans="1:23" s="80" customFormat="1" outlineLevel="1" x14ac:dyDescent="0.2">
      <c r="A897" s="365"/>
      <c r="B897" s="35"/>
      <c r="C897" s="33"/>
      <c r="D897" s="33"/>
      <c r="E897" s="34"/>
      <c r="F897" s="180" t="s">
        <v>176</v>
      </c>
      <c r="G897" s="193">
        <f>G368</f>
        <v>0</v>
      </c>
      <c r="H897" s="78"/>
      <c r="I897" s="74"/>
      <c r="J897" s="74"/>
      <c r="K897" s="75"/>
      <c r="L897" s="58"/>
      <c r="M897" s="43"/>
      <c r="N897" s="43"/>
      <c r="O897" s="43"/>
      <c r="P897" s="43"/>
      <c r="Q897" s="43"/>
      <c r="R897" s="43"/>
      <c r="S897" s="43"/>
      <c r="T897" s="43"/>
      <c r="U897" s="43"/>
      <c r="V897" s="46"/>
      <c r="W897" s="56"/>
    </row>
    <row r="898" spans="1:23" x14ac:dyDescent="0.2">
      <c r="A898" s="361"/>
      <c r="B898" s="39"/>
      <c r="C898" s="33" t="s">
        <v>141</v>
      </c>
      <c r="D898" s="34"/>
      <c r="E898" s="34"/>
      <c r="F898" s="34"/>
      <c r="G898" s="56"/>
      <c r="H898" s="50"/>
      <c r="I898" s="50"/>
      <c r="J898" s="50"/>
      <c r="K898" s="52"/>
      <c r="L898" s="51"/>
      <c r="M898" s="50"/>
      <c r="N898" s="50"/>
      <c r="O898" s="50"/>
      <c r="P898" s="50"/>
      <c r="Q898" s="50"/>
      <c r="R898" s="50"/>
      <c r="S898" s="50"/>
      <c r="T898" s="50"/>
      <c r="U898" s="50"/>
      <c r="V898" s="52"/>
      <c r="W898" s="52"/>
    </row>
    <row r="899" spans="1:23" s="80" customFormat="1" x14ac:dyDescent="0.2">
      <c r="A899" s="365"/>
      <c r="B899" s="35"/>
      <c r="C899" s="33"/>
      <c r="D899" s="73" t="s">
        <v>51</v>
      </c>
      <c r="E899" s="34"/>
      <c r="F899" s="34"/>
      <c r="G899" s="77"/>
      <c r="H899" s="78"/>
      <c r="I899" s="74"/>
      <c r="J899" s="74"/>
      <c r="K899" s="75"/>
      <c r="L899" s="58"/>
      <c r="M899" s="43"/>
      <c r="N899" s="43"/>
      <c r="O899" s="43"/>
      <c r="P899" s="43"/>
      <c r="Q899" s="43"/>
      <c r="R899" s="43"/>
      <c r="S899" s="43"/>
      <c r="T899" s="43"/>
      <c r="U899" s="43"/>
      <c r="V899" s="46"/>
      <c r="W899" s="46"/>
    </row>
    <row r="900" spans="1:23" s="80" customFormat="1" x14ac:dyDescent="0.2">
      <c r="A900" s="365"/>
      <c r="B900" s="35"/>
      <c r="C900" s="33"/>
      <c r="D900" s="33"/>
      <c r="E900" s="34" t="s">
        <v>144</v>
      </c>
      <c r="F900" s="34"/>
      <c r="G900" s="77">
        <f t="shared" ref="G900:W900" si="440">SUBTOTAL(9,G901:G904)</f>
        <v>0</v>
      </c>
      <c r="H900" s="78">
        <f t="shared" si="440"/>
        <v>0</v>
      </c>
      <c r="I900" s="74">
        <f t="shared" si="440"/>
        <v>0</v>
      </c>
      <c r="J900" s="74">
        <f t="shared" si="440"/>
        <v>0</v>
      </c>
      <c r="K900" s="75">
        <f t="shared" si="440"/>
        <v>0</v>
      </c>
      <c r="L900" s="43">
        <f t="shared" si="440"/>
        <v>0</v>
      </c>
      <c r="M900" s="43">
        <f t="shared" si="440"/>
        <v>0</v>
      </c>
      <c r="N900" s="43">
        <f t="shared" si="440"/>
        <v>0</v>
      </c>
      <c r="O900" s="43">
        <f t="shared" si="440"/>
        <v>0</v>
      </c>
      <c r="P900" s="43">
        <f t="shared" si="440"/>
        <v>0</v>
      </c>
      <c r="Q900" s="43">
        <f t="shared" si="440"/>
        <v>0</v>
      </c>
      <c r="R900" s="43">
        <f t="shared" si="440"/>
        <v>0</v>
      </c>
      <c r="S900" s="43">
        <f t="shared" si="440"/>
        <v>0</v>
      </c>
      <c r="T900" s="43">
        <f t="shared" si="440"/>
        <v>0</v>
      </c>
      <c r="U900" s="43">
        <f t="shared" si="440"/>
        <v>0</v>
      </c>
      <c r="V900" s="43">
        <f t="shared" si="440"/>
        <v>0</v>
      </c>
      <c r="W900" s="42">
        <f t="shared" si="440"/>
        <v>0</v>
      </c>
    </row>
    <row r="901" spans="1:23" s="80" customFormat="1" outlineLevel="1" x14ac:dyDescent="0.2">
      <c r="A901" s="365"/>
      <c r="B901" s="35"/>
      <c r="C901" s="33"/>
      <c r="D901" s="33"/>
      <c r="E901" s="34"/>
      <c r="F901" s="180" t="s">
        <v>145</v>
      </c>
      <c r="G901" s="193">
        <f>G372</f>
        <v>0</v>
      </c>
      <c r="H901" s="238">
        <f>G901*(1-VLOOKUP($F901,SHT,2,FALSE))+H372*(1-VLOOKUP($F901,SHT,2,FALSE))</f>
        <v>0</v>
      </c>
      <c r="I901" s="183">
        <f t="shared" ref="I901:V901" si="441">I372*(1-VLOOKUP($F901,SHT,2,FALSE))</f>
        <v>0</v>
      </c>
      <c r="J901" s="183">
        <f t="shared" si="441"/>
        <v>0</v>
      </c>
      <c r="K901" s="200">
        <f t="shared" si="441"/>
        <v>0</v>
      </c>
      <c r="L901" s="184">
        <f t="shared" si="441"/>
        <v>0</v>
      </c>
      <c r="M901" s="195">
        <f t="shared" si="441"/>
        <v>0</v>
      </c>
      <c r="N901" s="185">
        <f t="shared" si="441"/>
        <v>0</v>
      </c>
      <c r="O901" s="185">
        <f t="shared" si="441"/>
        <v>0</v>
      </c>
      <c r="P901" s="185">
        <f t="shared" si="441"/>
        <v>0</v>
      </c>
      <c r="Q901" s="185">
        <f t="shared" si="441"/>
        <v>0</v>
      </c>
      <c r="R901" s="185">
        <f t="shared" si="441"/>
        <v>0</v>
      </c>
      <c r="S901" s="185">
        <f t="shared" si="441"/>
        <v>0</v>
      </c>
      <c r="T901" s="182">
        <f t="shared" si="441"/>
        <v>0</v>
      </c>
      <c r="U901" s="185">
        <f t="shared" si="441"/>
        <v>0</v>
      </c>
      <c r="V901" s="186">
        <f t="shared" si="441"/>
        <v>0</v>
      </c>
      <c r="W901" s="54">
        <f>W372</f>
        <v>0</v>
      </c>
    </row>
    <row r="902" spans="1:23" s="80" customFormat="1" outlineLevel="1" x14ac:dyDescent="0.2">
      <c r="A902" s="365"/>
      <c r="B902" s="35"/>
      <c r="C902" s="33"/>
      <c r="D902" s="33"/>
      <c r="E902" s="34"/>
      <c r="F902" s="180" t="s">
        <v>146</v>
      </c>
      <c r="G902" s="193">
        <f>G373</f>
        <v>0</v>
      </c>
      <c r="H902" s="238">
        <f>G902*(1-VLOOKUP($F902,SHT,2,FALSE))+H373*(1-VLOOKUP($F902,SHT,2,FALSE))</f>
        <v>0</v>
      </c>
      <c r="I902" s="183">
        <f t="shared" ref="I902:V902" si="442">I373*(1-VLOOKUP($F902,SHT,2,FALSE))</f>
        <v>0</v>
      </c>
      <c r="J902" s="183">
        <f t="shared" si="442"/>
        <v>0</v>
      </c>
      <c r="K902" s="200">
        <f t="shared" si="442"/>
        <v>0</v>
      </c>
      <c r="L902" s="184">
        <f t="shared" si="442"/>
        <v>0</v>
      </c>
      <c r="M902" s="195">
        <f t="shared" si="442"/>
        <v>0</v>
      </c>
      <c r="N902" s="185">
        <f t="shared" si="442"/>
        <v>0</v>
      </c>
      <c r="O902" s="185">
        <f t="shared" si="442"/>
        <v>0</v>
      </c>
      <c r="P902" s="185">
        <f t="shared" si="442"/>
        <v>0</v>
      </c>
      <c r="Q902" s="185">
        <f t="shared" si="442"/>
        <v>0</v>
      </c>
      <c r="R902" s="185">
        <f t="shared" si="442"/>
        <v>0</v>
      </c>
      <c r="S902" s="185">
        <f t="shared" si="442"/>
        <v>0</v>
      </c>
      <c r="T902" s="182">
        <f t="shared" si="442"/>
        <v>0</v>
      </c>
      <c r="U902" s="185">
        <f t="shared" si="442"/>
        <v>0</v>
      </c>
      <c r="V902" s="186">
        <f t="shared" si="442"/>
        <v>0</v>
      </c>
      <c r="W902" s="54">
        <f>W373</f>
        <v>0</v>
      </c>
    </row>
    <row r="903" spans="1:23" s="80" customFormat="1" outlineLevel="1" x14ac:dyDescent="0.2">
      <c r="A903" s="365"/>
      <c r="B903" s="35"/>
      <c r="C903" s="33"/>
      <c r="D903" s="33"/>
      <c r="E903" s="34"/>
      <c r="F903" s="180" t="s">
        <v>147</v>
      </c>
      <c r="G903" s="193">
        <f>G374</f>
        <v>0</v>
      </c>
      <c r="H903" s="238">
        <f>G903*(1-VLOOKUP($F903,SHT,2,FALSE))+H374*(1-VLOOKUP($F903,SHT,2,FALSE))</f>
        <v>0</v>
      </c>
      <c r="I903" s="183">
        <f t="shared" ref="I903:V903" si="443">I374*(1-VLOOKUP($F903,SHT,2,FALSE))</f>
        <v>0</v>
      </c>
      <c r="J903" s="183">
        <f t="shared" si="443"/>
        <v>0</v>
      </c>
      <c r="K903" s="200">
        <f t="shared" si="443"/>
        <v>0</v>
      </c>
      <c r="L903" s="184">
        <f t="shared" si="443"/>
        <v>0</v>
      </c>
      <c r="M903" s="195">
        <f t="shared" si="443"/>
        <v>0</v>
      </c>
      <c r="N903" s="185">
        <f t="shared" si="443"/>
        <v>0</v>
      </c>
      <c r="O903" s="185">
        <f t="shared" si="443"/>
        <v>0</v>
      </c>
      <c r="P903" s="185">
        <f t="shared" si="443"/>
        <v>0</v>
      </c>
      <c r="Q903" s="185">
        <f t="shared" si="443"/>
        <v>0</v>
      </c>
      <c r="R903" s="185">
        <f t="shared" si="443"/>
        <v>0</v>
      </c>
      <c r="S903" s="185">
        <f t="shared" si="443"/>
        <v>0</v>
      </c>
      <c r="T903" s="182">
        <f t="shared" si="443"/>
        <v>0</v>
      </c>
      <c r="U903" s="185">
        <f t="shared" si="443"/>
        <v>0</v>
      </c>
      <c r="V903" s="186">
        <f t="shared" si="443"/>
        <v>0</v>
      </c>
      <c r="W903" s="54">
        <f>W374</f>
        <v>0</v>
      </c>
    </row>
    <row r="904" spans="1:23" s="80" customFormat="1" outlineLevel="1" x14ac:dyDescent="0.2">
      <c r="A904" s="365"/>
      <c r="B904" s="35"/>
      <c r="C904" s="33"/>
      <c r="D904" s="33"/>
      <c r="E904" s="34"/>
      <c r="F904" s="180" t="s">
        <v>179</v>
      </c>
      <c r="G904" s="193">
        <f>G375</f>
        <v>0</v>
      </c>
      <c r="H904" s="238">
        <f>G904*(1-VLOOKUP($F904,SHT,2,FALSE))+H375*(1-VLOOKUP($F904,SHT,2,FALSE))</f>
        <v>0</v>
      </c>
      <c r="I904" s="183">
        <f t="shared" ref="I904:V904" si="444">I375*(1-VLOOKUP($F904,SHT,2,FALSE))</f>
        <v>0</v>
      </c>
      <c r="J904" s="183">
        <f t="shared" si="444"/>
        <v>0</v>
      </c>
      <c r="K904" s="200">
        <f t="shared" si="444"/>
        <v>0</v>
      </c>
      <c r="L904" s="184">
        <f t="shared" si="444"/>
        <v>0</v>
      </c>
      <c r="M904" s="195">
        <f t="shared" si="444"/>
        <v>0</v>
      </c>
      <c r="N904" s="185">
        <f t="shared" si="444"/>
        <v>0</v>
      </c>
      <c r="O904" s="185">
        <f t="shared" si="444"/>
        <v>0</v>
      </c>
      <c r="P904" s="185">
        <f t="shared" si="444"/>
        <v>0</v>
      </c>
      <c r="Q904" s="185">
        <f t="shared" si="444"/>
        <v>0</v>
      </c>
      <c r="R904" s="185">
        <f t="shared" si="444"/>
        <v>0</v>
      </c>
      <c r="S904" s="185">
        <f t="shared" si="444"/>
        <v>0</v>
      </c>
      <c r="T904" s="182">
        <f t="shared" si="444"/>
        <v>0</v>
      </c>
      <c r="U904" s="185">
        <f t="shared" si="444"/>
        <v>0</v>
      </c>
      <c r="V904" s="186">
        <f t="shared" si="444"/>
        <v>0</v>
      </c>
      <c r="W904" s="54">
        <f>W375</f>
        <v>0</v>
      </c>
    </row>
    <row r="905" spans="1:23" s="80" customFormat="1" x14ac:dyDescent="0.2">
      <c r="A905" s="365"/>
      <c r="B905" s="35"/>
      <c r="C905" s="33"/>
      <c r="D905" s="33"/>
      <c r="E905" s="34" t="s">
        <v>148</v>
      </c>
      <c r="F905" s="34"/>
      <c r="G905" s="77">
        <f t="shared" ref="G905:W905" si="445">SUBTOTAL(9,G906:G909)</f>
        <v>0</v>
      </c>
      <c r="H905" s="78">
        <f t="shared" si="445"/>
        <v>0</v>
      </c>
      <c r="I905" s="74">
        <f t="shared" si="445"/>
        <v>0</v>
      </c>
      <c r="J905" s="74">
        <f t="shared" si="445"/>
        <v>0</v>
      </c>
      <c r="K905" s="75">
        <f t="shared" si="445"/>
        <v>0</v>
      </c>
      <c r="L905" s="43">
        <f t="shared" si="445"/>
        <v>0</v>
      </c>
      <c r="M905" s="43">
        <f t="shared" si="445"/>
        <v>0</v>
      </c>
      <c r="N905" s="43">
        <f t="shared" si="445"/>
        <v>0</v>
      </c>
      <c r="O905" s="43">
        <f t="shared" si="445"/>
        <v>0</v>
      </c>
      <c r="P905" s="43">
        <f t="shared" si="445"/>
        <v>0</v>
      </c>
      <c r="Q905" s="43">
        <f t="shared" si="445"/>
        <v>0</v>
      </c>
      <c r="R905" s="43">
        <f t="shared" si="445"/>
        <v>0</v>
      </c>
      <c r="S905" s="43">
        <f t="shared" si="445"/>
        <v>0</v>
      </c>
      <c r="T905" s="43">
        <f t="shared" si="445"/>
        <v>0</v>
      </c>
      <c r="U905" s="43">
        <f t="shared" si="445"/>
        <v>0</v>
      </c>
      <c r="V905" s="43">
        <f t="shared" si="445"/>
        <v>0</v>
      </c>
      <c r="W905" s="42">
        <f t="shared" si="445"/>
        <v>0</v>
      </c>
    </row>
    <row r="906" spans="1:23" s="80" customFormat="1" outlineLevel="1" x14ac:dyDescent="0.2">
      <c r="A906" s="365"/>
      <c r="B906" s="35"/>
      <c r="C906" s="33"/>
      <c r="D906" s="33"/>
      <c r="E906" s="34"/>
      <c r="F906" s="180" t="s">
        <v>149</v>
      </c>
      <c r="G906" s="193">
        <f>G377</f>
        <v>0</v>
      </c>
      <c r="H906" s="238">
        <f>G906*(1-VLOOKUP($F906,SHT,2,FALSE))+H377*(1-VLOOKUP($F906,SHT,2,FALSE))</f>
        <v>0</v>
      </c>
      <c r="I906" s="183">
        <f t="shared" ref="I906:V906" si="446">I377*(1-VLOOKUP($F906,SHT,2,FALSE))</f>
        <v>0</v>
      </c>
      <c r="J906" s="183">
        <f t="shared" si="446"/>
        <v>0</v>
      </c>
      <c r="K906" s="200">
        <f t="shared" si="446"/>
        <v>0</v>
      </c>
      <c r="L906" s="184">
        <f t="shared" si="446"/>
        <v>0</v>
      </c>
      <c r="M906" s="195">
        <f t="shared" si="446"/>
        <v>0</v>
      </c>
      <c r="N906" s="185">
        <f t="shared" si="446"/>
        <v>0</v>
      </c>
      <c r="O906" s="185">
        <f t="shared" si="446"/>
        <v>0</v>
      </c>
      <c r="P906" s="185">
        <f t="shared" si="446"/>
        <v>0</v>
      </c>
      <c r="Q906" s="185">
        <f t="shared" si="446"/>
        <v>0</v>
      </c>
      <c r="R906" s="185">
        <f t="shared" si="446"/>
        <v>0</v>
      </c>
      <c r="S906" s="185">
        <f t="shared" si="446"/>
        <v>0</v>
      </c>
      <c r="T906" s="182">
        <f t="shared" si="446"/>
        <v>0</v>
      </c>
      <c r="U906" s="185">
        <f t="shared" si="446"/>
        <v>0</v>
      </c>
      <c r="V906" s="186">
        <f t="shared" si="446"/>
        <v>0</v>
      </c>
      <c r="W906" s="54">
        <f>W377</f>
        <v>0</v>
      </c>
    </row>
    <row r="907" spans="1:23" s="80" customFormat="1" outlineLevel="1" x14ac:dyDescent="0.2">
      <c r="A907" s="365"/>
      <c r="B907" s="35"/>
      <c r="C907" s="33"/>
      <c r="D907" s="33"/>
      <c r="E907" s="34"/>
      <c r="F907" s="180" t="s">
        <v>150</v>
      </c>
      <c r="G907" s="193">
        <f>G378</f>
        <v>0</v>
      </c>
      <c r="H907" s="238">
        <f>G907*(1-VLOOKUP($F907,SHT,2,FALSE))+H378*(1-VLOOKUP($F907,SHT,2,FALSE))</f>
        <v>0</v>
      </c>
      <c r="I907" s="183">
        <f t="shared" ref="I907:V907" si="447">I378*(1-VLOOKUP($F907,SHT,2,FALSE))</f>
        <v>0</v>
      </c>
      <c r="J907" s="183">
        <f t="shared" si="447"/>
        <v>0</v>
      </c>
      <c r="K907" s="200">
        <f t="shared" si="447"/>
        <v>0</v>
      </c>
      <c r="L907" s="184">
        <f t="shared" si="447"/>
        <v>0</v>
      </c>
      <c r="M907" s="195">
        <f t="shared" si="447"/>
        <v>0</v>
      </c>
      <c r="N907" s="185">
        <f t="shared" si="447"/>
        <v>0</v>
      </c>
      <c r="O907" s="185">
        <f t="shared" si="447"/>
        <v>0</v>
      </c>
      <c r="P907" s="185">
        <f t="shared" si="447"/>
        <v>0</v>
      </c>
      <c r="Q907" s="185">
        <f t="shared" si="447"/>
        <v>0</v>
      </c>
      <c r="R907" s="185">
        <f t="shared" si="447"/>
        <v>0</v>
      </c>
      <c r="S907" s="185">
        <f t="shared" si="447"/>
        <v>0</v>
      </c>
      <c r="T907" s="182">
        <f t="shared" si="447"/>
        <v>0</v>
      </c>
      <c r="U907" s="185">
        <f t="shared" si="447"/>
        <v>0</v>
      </c>
      <c r="V907" s="186">
        <f t="shared" si="447"/>
        <v>0</v>
      </c>
      <c r="W907" s="54">
        <f>W378</f>
        <v>0</v>
      </c>
    </row>
    <row r="908" spans="1:23" s="80" customFormat="1" outlineLevel="1" x14ac:dyDescent="0.2">
      <c r="A908" s="365"/>
      <c r="B908" s="35"/>
      <c r="C908" s="33"/>
      <c r="D908" s="33"/>
      <c r="E908" s="34"/>
      <c r="F908" s="180" t="s">
        <v>151</v>
      </c>
      <c r="G908" s="193">
        <f>G379</f>
        <v>0</v>
      </c>
      <c r="H908" s="238">
        <f>G908*(1-VLOOKUP($F908,SHT,2,FALSE))+H379*(1-VLOOKUP($F908,SHT,2,FALSE))</f>
        <v>0</v>
      </c>
      <c r="I908" s="183">
        <f t="shared" ref="I908:V908" si="448">I379*(1-VLOOKUP($F908,SHT,2,FALSE))</f>
        <v>0</v>
      </c>
      <c r="J908" s="183">
        <f t="shared" si="448"/>
        <v>0</v>
      </c>
      <c r="K908" s="200">
        <f t="shared" si="448"/>
        <v>0</v>
      </c>
      <c r="L908" s="184">
        <f t="shared" si="448"/>
        <v>0</v>
      </c>
      <c r="M908" s="195">
        <f t="shared" si="448"/>
        <v>0</v>
      </c>
      <c r="N908" s="185">
        <f t="shared" si="448"/>
        <v>0</v>
      </c>
      <c r="O908" s="185">
        <f t="shared" si="448"/>
        <v>0</v>
      </c>
      <c r="P908" s="185">
        <f t="shared" si="448"/>
        <v>0</v>
      </c>
      <c r="Q908" s="185">
        <f t="shared" si="448"/>
        <v>0</v>
      </c>
      <c r="R908" s="185">
        <f t="shared" si="448"/>
        <v>0</v>
      </c>
      <c r="S908" s="185">
        <f t="shared" si="448"/>
        <v>0</v>
      </c>
      <c r="T908" s="182">
        <f t="shared" si="448"/>
        <v>0</v>
      </c>
      <c r="U908" s="185">
        <f t="shared" si="448"/>
        <v>0</v>
      </c>
      <c r="V908" s="186">
        <f t="shared" si="448"/>
        <v>0</v>
      </c>
      <c r="W908" s="54">
        <f>W379</f>
        <v>0</v>
      </c>
    </row>
    <row r="909" spans="1:23" s="80" customFormat="1" outlineLevel="1" x14ac:dyDescent="0.2">
      <c r="A909" s="365"/>
      <c r="B909" s="35"/>
      <c r="C909" s="33"/>
      <c r="D909" s="33"/>
      <c r="E909" s="34"/>
      <c r="F909" s="180" t="s">
        <v>180</v>
      </c>
      <c r="G909" s="193">
        <f>G380</f>
        <v>0</v>
      </c>
      <c r="H909" s="238">
        <f>G909*(1-VLOOKUP($F909,SHT,2,FALSE))+H380*(1-VLOOKUP($F909,SHT,2,FALSE))</f>
        <v>0</v>
      </c>
      <c r="I909" s="183">
        <f t="shared" ref="I909:V909" si="449">I380*(1-VLOOKUP($F909,SHT,2,FALSE))</f>
        <v>0</v>
      </c>
      <c r="J909" s="183">
        <f t="shared" si="449"/>
        <v>0</v>
      </c>
      <c r="K909" s="200">
        <f t="shared" si="449"/>
        <v>0</v>
      </c>
      <c r="L909" s="184">
        <f t="shared" si="449"/>
        <v>0</v>
      </c>
      <c r="M909" s="195">
        <f t="shared" si="449"/>
        <v>0</v>
      </c>
      <c r="N909" s="185">
        <f t="shared" si="449"/>
        <v>0</v>
      </c>
      <c r="O909" s="185">
        <f t="shared" si="449"/>
        <v>0</v>
      </c>
      <c r="P909" s="185">
        <f t="shared" si="449"/>
        <v>0</v>
      </c>
      <c r="Q909" s="185">
        <f t="shared" si="449"/>
        <v>0</v>
      </c>
      <c r="R909" s="185">
        <f t="shared" si="449"/>
        <v>0</v>
      </c>
      <c r="S909" s="185">
        <f t="shared" si="449"/>
        <v>0</v>
      </c>
      <c r="T909" s="182">
        <f t="shared" si="449"/>
        <v>0</v>
      </c>
      <c r="U909" s="185">
        <f t="shared" si="449"/>
        <v>0</v>
      </c>
      <c r="V909" s="186">
        <f t="shared" si="449"/>
        <v>0</v>
      </c>
      <c r="W909" s="54">
        <f>W380</f>
        <v>0</v>
      </c>
    </row>
    <row r="910" spans="1:23" s="80" customFormat="1" x14ac:dyDescent="0.2">
      <c r="A910" s="365"/>
      <c r="B910" s="35"/>
      <c r="C910" s="33"/>
      <c r="D910" s="33"/>
      <c r="E910" s="34" t="s">
        <v>283</v>
      </c>
      <c r="F910" s="34"/>
      <c r="G910" s="77">
        <f t="shared" ref="G910:W910" si="450">SUBTOTAL(9,G911:G911)</f>
        <v>0</v>
      </c>
      <c r="H910" s="78">
        <f t="shared" si="450"/>
        <v>0</v>
      </c>
      <c r="I910" s="74">
        <f t="shared" si="450"/>
        <v>0</v>
      </c>
      <c r="J910" s="74">
        <f t="shared" si="450"/>
        <v>0</v>
      </c>
      <c r="K910" s="75">
        <f t="shared" si="450"/>
        <v>0</v>
      </c>
      <c r="L910" s="43">
        <f t="shared" si="450"/>
        <v>0</v>
      </c>
      <c r="M910" s="43">
        <f t="shared" si="450"/>
        <v>0</v>
      </c>
      <c r="N910" s="43">
        <f t="shared" si="450"/>
        <v>0</v>
      </c>
      <c r="O910" s="43">
        <f t="shared" si="450"/>
        <v>0</v>
      </c>
      <c r="P910" s="43">
        <f t="shared" si="450"/>
        <v>0</v>
      </c>
      <c r="Q910" s="43">
        <f t="shared" si="450"/>
        <v>0</v>
      </c>
      <c r="R910" s="43">
        <f t="shared" si="450"/>
        <v>0</v>
      </c>
      <c r="S910" s="43">
        <f t="shared" si="450"/>
        <v>0</v>
      </c>
      <c r="T910" s="43">
        <f t="shared" si="450"/>
        <v>0</v>
      </c>
      <c r="U910" s="43">
        <f t="shared" si="450"/>
        <v>0</v>
      </c>
      <c r="V910" s="43">
        <f t="shared" si="450"/>
        <v>0</v>
      </c>
      <c r="W910" s="42">
        <f t="shared" si="450"/>
        <v>0</v>
      </c>
    </row>
    <row r="911" spans="1:23" s="80" customFormat="1" outlineLevel="1" x14ac:dyDescent="0.2">
      <c r="A911" s="365"/>
      <c r="B911" s="35"/>
      <c r="C911" s="33"/>
      <c r="D911" s="33"/>
      <c r="E911" s="34"/>
      <c r="F911" s="180" t="s">
        <v>283</v>
      </c>
      <c r="G911" s="193">
        <f>G382</f>
        <v>0</v>
      </c>
      <c r="H911" s="238">
        <f>G911*(1-VLOOKUP($F911,SHT,2,FALSE))+H382*(1-VLOOKUP($F911,SHT,2,FALSE))</f>
        <v>0</v>
      </c>
      <c r="I911" s="183">
        <f t="shared" ref="I911:V911" si="451">I382*(1-VLOOKUP($F911,SHT,2,FALSE))</f>
        <v>0</v>
      </c>
      <c r="J911" s="183">
        <f t="shared" si="451"/>
        <v>0</v>
      </c>
      <c r="K911" s="200">
        <f t="shared" si="451"/>
        <v>0</v>
      </c>
      <c r="L911" s="184">
        <f t="shared" si="451"/>
        <v>0</v>
      </c>
      <c r="M911" s="195">
        <f t="shared" si="451"/>
        <v>0</v>
      </c>
      <c r="N911" s="185">
        <f t="shared" si="451"/>
        <v>0</v>
      </c>
      <c r="O911" s="185">
        <f t="shared" si="451"/>
        <v>0</v>
      </c>
      <c r="P911" s="185">
        <f t="shared" si="451"/>
        <v>0</v>
      </c>
      <c r="Q911" s="185">
        <f t="shared" si="451"/>
        <v>0</v>
      </c>
      <c r="R911" s="185">
        <f t="shared" si="451"/>
        <v>0</v>
      </c>
      <c r="S911" s="185">
        <f t="shared" si="451"/>
        <v>0</v>
      </c>
      <c r="T911" s="182">
        <f t="shared" si="451"/>
        <v>0</v>
      </c>
      <c r="U911" s="185">
        <f t="shared" si="451"/>
        <v>0</v>
      </c>
      <c r="V911" s="186">
        <f t="shared" si="451"/>
        <v>0</v>
      </c>
      <c r="W911" s="54">
        <f>W382</f>
        <v>0</v>
      </c>
    </row>
    <row r="912" spans="1:23" s="80" customFormat="1" x14ac:dyDescent="0.2">
      <c r="A912" s="365"/>
      <c r="B912" s="35"/>
      <c r="C912" s="33"/>
      <c r="D912" s="33" t="s">
        <v>52</v>
      </c>
      <c r="E912" s="34"/>
      <c r="F912" s="34"/>
      <c r="G912" s="77"/>
      <c r="H912" s="78"/>
      <c r="I912" s="74"/>
      <c r="J912" s="74"/>
      <c r="K912" s="75"/>
      <c r="L912" s="58"/>
      <c r="M912" s="43"/>
      <c r="N912" s="43"/>
      <c r="O912" s="43"/>
      <c r="P912" s="43"/>
      <c r="Q912" s="43"/>
      <c r="R912" s="43"/>
      <c r="S912" s="43"/>
      <c r="T912" s="43"/>
      <c r="U912" s="43"/>
      <c r="V912" s="46"/>
      <c r="W912" s="42"/>
    </row>
    <row r="913" spans="1:23" s="80" customFormat="1" x14ac:dyDescent="0.2">
      <c r="A913" s="365"/>
      <c r="B913" s="35"/>
      <c r="C913" s="33"/>
      <c r="D913" s="33"/>
      <c r="E913" s="72" t="s">
        <v>53</v>
      </c>
      <c r="F913" s="34"/>
      <c r="G913" s="77">
        <f t="shared" ref="G913:W913" si="452">SUBTOTAL(9,G914:G915)</f>
        <v>0</v>
      </c>
      <c r="H913" s="78">
        <f t="shared" si="452"/>
        <v>0</v>
      </c>
      <c r="I913" s="74">
        <f t="shared" si="452"/>
        <v>0</v>
      </c>
      <c r="J913" s="74">
        <f t="shared" si="452"/>
        <v>0</v>
      </c>
      <c r="K913" s="75">
        <f t="shared" si="452"/>
        <v>0</v>
      </c>
      <c r="L913" s="43">
        <f t="shared" si="452"/>
        <v>0</v>
      </c>
      <c r="M913" s="43">
        <f t="shared" si="452"/>
        <v>0</v>
      </c>
      <c r="N913" s="43">
        <f t="shared" si="452"/>
        <v>0</v>
      </c>
      <c r="O913" s="43">
        <f t="shared" si="452"/>
        <v>0</v>
      </c>
      <c r="P913" s="43">
        <f t="shared" si="452"/>
        <v>0</v>
      </c>
      <c r="Q913" s="43">
        <f t="shared" si="452"/>
        <v>0</v>
      </c>
      <c r="R913" s="43">
        <f t="shared" si="452"/>
        <v>0</v>
      </c>
      <c r="S913" s="43">
        <f t="shared" si="452"/>
        <v>0</v>
      </c>
      <c r="T913" s="43">
        <f t="shared" si="452"/>
        <v>0</v>
      </c>
      <c r="U913" s="43">
        <f t="shared" si="452"/>
        <v>0</v>
      </c>
      <c r="V913" s="43">
        <f t="shared" si="452"/>
        <v>0</v>
      </c>
      <c r="W913" s="42">
        <f t="shared" si="452"/>
        <v>0</v>
      </c>
    </row>
    <row r="914" spans="1:23" s="80" customFormat="1" outlineLevel="1" x14ac:dyDescent="0.2">
      <c r="A914" s="365"/>
      <c r="B914" s="35"/>
      <c r="C914" s="33"/>
      <c r="D914" s="33"/>
      <c r="E914" s="72"/>
      <c r="F914" s="180" t="s">
        <v>54</v>
      </c>
      <c r="G914" s="193">
        <f>G385</f>
        <v>0</v>
      </c>
      <c r="H914" s="238">
        <f>G914*(1-VLOOKUP($F914,SHT,2,FALSE))+H385*(1-VLOOKUP($F914,SHT,2,FALSE))</f>
        <v>0</v>
      </c>
      <c r="I914" s="183">
        <f t="shared" ref="I914:V914" si="453">I385*(1-VLOOKUP($F914,SHT,2,FALSE))</f>
        <v>0</v>
      </c>
      <c r="J914" s="183">
        <f t="shared" si="453"/>
        <v>0</v>
      </c>
      <c r="K914" s="200">
        <f t="shared" si="453"/>
        <v>0</v>
      </c>
      <c r="L914" s="184">
        <f t="shared" si="453"/>
        <v>0</v>
      </c>
      <c r="M914" s="195">
        <f t="shared" si="453"/>
        <v>0</v>
      </c>
      <c r="N914" s="185">
        <f t="shared" si="453"/>
        <v>0</v>
      </c>
      <c r="O914" s="185">
        <f t="shared" si="453"/>
        <v>0</v>
      </c>
      <c r="P914" s="185">
        <f t="shared" si="453"/>
        <v>0</v>
      </c>
      <c r="Q914" s="185">
        <f t="shared" si="453"/>
        <v>0</v>
      </c>
      <c r="R914" s="185">
        <f t="shared" si="453"/>
        <v>0</v>
      </c>
      <c r="S914" s="185">
        <f t="shared" si="453"/>
        <v>0</v>
      </c>
      <c r="T914" s="182">
        <f t="shared" si="453"/>
        <v>0</v>
      </c>
      <c r="U914" s="185">
        <f t="shared" si="453"/>
        <v>0</v>
      </c>
      <c r="V914" s="186">
        <f t="shared" si="453"/>
        <v>0</v>
      </c>
      <c r="W914" s="54">
        <f>W385</f>
        <v>0</v>
      </c>
    </row>
    <row r="915" spans="1:23" s="80" customFormat="1" outlineLevel="1" x14ac:dyDescent="0.2">
      <c r="A915" s="365"/>
      <c r="B915" s="35"/>
      <c r="C915" s="33"/>
      <c r="D915" s="33"/>
      <c r="E915" s="34"/>
      <c r="F915" s="180" t="s">
        <v>415</v>
      </c>
      <c r="G915" s="193">
        <f>G386</f>
        <v>0</v>
      </c>
      <c r="H915" s="238">
        <f>G915*(1-VLOOKUP($F915,SHT,2,FALSE))+H386*(1-VLOOKUP($F915,SHT,2,FALSE))</f>
        <v>0</v>
      </c>
      <c r="I915" s="183">
        <f t="shared" ref="I915:V915" si="454">I386*(1-VLOOKUP($F915,SHT,2,FALSE))</f>
        <v>0</v>
      </c>
      <c r="J915" s="183">
        <f t="shared" si="454"/>
        <v>0</v>
      </c>
      <c r="K915" s="200">
        <f t="shared" si="454"/>
        <v>0</v>
      </c>
      <c r="L915" s="184">
        <f t="shared" si="454"/>
        <v>0</v>
      </c>
      <c r="M915" s="195">
        <f t="shared" si="454"/>
        <v>0</v>
      </c>
      <c r="N915" s="185">
        <f t="shared" si="454"/>
        <v>0</v>
      </c>
      <c r="O915" s="185">
        <f t="shared" si="454"/>
        <v>0</v>
      </c>
      <c r="P915" s="185">
        <f t="shared" si="454"/>
        <v>0</v>
      </c>
      <c r="Q915" s="185">
        <f t="shared" si="454"/>
        <v>0</v>
      </c>
      <c r="R915" s="185">
        <f t="shared" si="454"/>
        <v>0</v>
      </c>
      <c r="S915" s="185">
        <f t="shared" si="454"/>
        <v>0</v>
      </c>
      <c r="T915" s="182">
        <f t="shared" si="454"/>
        <v>0</v>
      </c>
      <c r="U915" s="185">
        <f t="shared" si="454"/>
        <v>0</v>
      </c>
      <c r="V915" s="186">
        <f t="shared" si="454"/>
        <v>0</v>
      </c>
      <c r="W915" s="54">
        <f>W386</f>
        <v>0</v>
      </c>
    </row>
    <row r="916" spans="1:23" s="80" customFormat="1" x14ac:dyDescent="0.2">
      <c r="A916" s="365"/>
      <c r="B916" s="35"/>
      <c r="C916" s="33"/>
      <c r="D916" s="33"/>
      <c r="E916" s="34" t="s">
        <v>55</v>
      </c>
      <c r="F916" s="34"/>
      <c r="G916" s="77">
        <f t="shared" ref="G916:W916" si="455">SUBTOTAL(9,G917:G918)</f>
        <v>0</v>
      </c>
      <c r="H916" s="78">
        <f t="shared" si="455"/>
        <v>0</v>
      </c>
      <c r="I916" s="74">
        <f t="shared" si="455"/>
        <v>0</v>
      </c>
      <c r="J916" s="74">
        <f t="shared" si="455"/>
        <v>0</v>
      </c>
      <c r="K916" s="75">
        <f t="shared" si="455"/>
        <v>0</v>
      </c>
      <c r="L916" s="43">
        <f t="shared" si="455"/>
        <v>0</v>
      </c>
      <c r="M916" s="43">
        <f t="shared" si="455"/>
        <v>0</v>
      </c>
      <c r="N916" s="43">
        <f t="shared" si="455"/>
        <v>0</v>
      </c>
      <c r="O916" s="43">
        <f t="shared" si="455"/>
        <v>0</v>
      </c>
      <c r="P916" s="43">
        <f t="shared" si="455"/>
        <v>0</v>
      </c>
      <c r="Q916" s="43">
        <f t="shared" si="455"/>
        <v>0</v>
      </c>
      <c r="R916" s="43">
        <f t="shared" si="455"/>
        <v>0</v>
      </c>
      <c r="S916" s="43">
        <f t="shared" si="455"/>
        <v>0</v>
      </c>
      <c r="T916" s="43">
        <f t="shared" si="455"/>
        <v>0</v>
      </c>
      <c r="U916" s="43">
        <f t="shared" si="455"/>
        <v>0</v>
      </c>
      <c r="V916" s="43">
        <f t="shared" si="455"/>
        <v>0</v>
      </c>
      <c r="W916" s="42">
        <f t="shared" si="455"/>
        <v>0</v>
      </c>
    </row>
    <row r="917" spans="1:23" s="80" customFormat="1" outlineLevel="1" x14ac:dyDescent="0.2">
      <c r="A917" s="365"/>
      <c r="B917" s="35"/>
      <c r="C917" s="33"/>
      <c r="D917" s="33"/>
      <c r="E917" s="34"/>
      <c r="F917" s="180" t="s">
        <v>152</v>
      </c>
      <c r="G917" s="193">
        <f>G388</f>
        <v>0</v>
      </c>
      <c r="H917" s="238">
        <f>G917*(1-VLOOKUP($F917,SHT,2,FALSE))+H388*(1-VLOOKUP($F917,SHT,2,FALSE))</f>
        <v>0</v>
      </c>
      <c r="I917" s="183">
        <f t="shared" ref="I917:V917" si="456">I388*(1-VLOOKUP($F917,SHT,2,FALSE))</f>
        <v>0</v>
      </c>
      <c r="J917" s="183">
        <f t="shared" si="456"/>
        <v>0</v>
      </c>
      <c r="K917" s="200">
        <f t="shared" si="456"/>
        <v>0</v>
      </c>
      <c r="L917" s="184">
        <f t="shared" si="456"/>
        <v>0</v>
      </c>
      <c r="M917" s="195">
        <f t="shared" si="456"/>
        <v>0</v>
      </c>
      <c r="N917" s="185">
        <f t="shared" si="456"/>
        <v>0</v>
      </c>
      <c r="O917" s="185">
        <f t="shared" si="456"/>
        <v>0</v>
      </c>
      <c r="P917" s="185">
        <f t="shared" si="456"/>
        <v>0</v>
      </c>
      <c r="Q917" s="185">
        <f t="shared" si="456"/>
        <v>0</v>
      </c>
      <c r="R917" s="185">
        <f t="shared" si="456"/>
        <v>0</v>
      </c>
      <c r="S917" s="185">
        <f t="shared" si="456"/>
        <v>0</v>
      </c>
      <c r="T917" s="182">
        <f t="shared" si="456"/>
        <v>0</v>
      </c>
      <c r="U917" s="185">
        <f t="shared" si="456"/>
        <v>0</v>
      </c>
      <c r="V917" s="186">
        <f t="shared" si="456"/>
        <v>0</v>
      </c>
      <c r="W917" s="54">
        <f>W388</f>
        <v>0</v>
      </c>
    </row>
    <row r="918" spans="1:23" s="80" customFormat="1" outlineLevel="1" x14ac:dyDescent="0.2">
      <c r="A918" s="365"/>
      <c r="B918" s="35"/>
      <c r="C918" s="33"/>
      <c r="D918" s="33"/>
      <c r="E918" s="34"/>
      <c r="F918" s="180" t="s">
        <v>416</v>
      </c>
      <c r="G918" s="193">
        <f>G389</f>
        <v>0</v>
      </c>
      <c r="H918" s="238">
        <f>G918*(1-VLOOKUP($F918,SHT,2,FALSE))+H389*(1-VLOOKUP($F918,SHT,2,FALSE))</f>
        <v>0</v>
      </c>
      <c r="I918" s="183">
        <f t="shared" ref="I918:V918" si="457">I389*(1-VLOOKUP($F918,SHT,2,FALSE))</f>
        <v>0</v>
      </c>
      <c r="J918" s="183">
        <f t="shared" si="457"/>
        <v>0</v>
      </c>
      <c r="K918" s="200">
        <f t="shared" si="457"/>
        <v>0</v>
      </c>
      <c r="L918" s="184">
        <f t="shared" si="457"/>
        <v>0</v>
      </c>
      <c r="M918" s="195">
        <f t="shared" si="457"/>
        <v>0</v>
      </c>
      <c r="N918" s="185">
        <f t="shared" si="457"/>
        <v>0</v>
      </c>
      <c r="O918" s="185">
        <f t="shared" si="457"/>
        <v>0</v>
      </c>
      <c r="P918" s="185">
        <f t="shared" si="457"/>
        <v>0</v>
      </c>
      <c r="Q918" s="185">
        <f t="shared" si="457"/>
        <v>0</v>
      </c>
      <c r="R918" s="185">
        <f t="shared" si="457"/>
        <v>0</v>
      </c>
      <c r="S918" s="185">
        <f t="shared" si="457"/>
        <v>0</v>
      </c>
      <c r="T918" s="182">
        <f t="shared" si="457"/>
        <v>0</v>
      </c>
      <c r="U918" s="185">
        <f t="shared" si="457"/>
        <v>0</v>
      </c>
      <c r="V918" s="186">
        <f t="shared" si="457"/>
        <v>0</v>
      </c>
      <c r="W918" s="54">
        <f>W389</f>
        <v>0</v>
      </c>
    </row>
    <row r="919" spans="1:23" s="80" customFormat="1" x14ac:dyDescent="0.2">
      <c r="A919" s="365"/>
      <c r="B919" s="35"/>
      <c r="C919" s="33"/>
      <c r="D919" s="33"/>
      <c r="E919" s="34" t="s">
        <v>56</v>
      </c>
      <c r="F919" s="34"/>
      <c r="G919" s="77">
        <f t="shared" ref="G919:W919" si="458">SUBTOTAL(9,G920:G921)</f>
        <v>0</v>
      </c>
      <c r="H919" s="78">
        <f t="shared" si="458"/>
        <v>0</v>
      </c>
      <c r="I919" s="74">
        <f t="shared" si="458"/>
        <v>0</v>
      </c>
      <c r="J919" s="74">
        <f t="shared" si="458"/>
        <v>0</v>
      </c>
      <c r="K919" s="75">
        <f t="shared" si="458"/>
        <v>0</v>
      </c>
      <c r="L919" s="43">
        <f t="shared" si="458"/>
        <v>0</v>
      </c>
      <c r="M919" s="43">
        <f t="shared" si="458"/>
        <v>0</v>
      </c>
      <c r="N919" s="43">
        <f t="shared" si="458"/>
        <v>0</v>
      </c>
      <c r="O919" s="43">
        <f t="shared" si="458"/>
        <v>0</v>
      </c>
      <c r="P919" s="43">
        <f t="shared" si="458"/>
        <v>0</v>
      </c>
      <c r="Q919" s="43">
        <f t="shared" si="458"/>
        <v>0</v>
      </c>
      <c r="R919" s="43">
        <f t="shared" si="458"/>
        <v>0</v>
      </c>
      <c r="S919" s="43">
        <f t="shared" si="458"/>
        <v>0</v>
      </c>
      <c r="T919" s="43">
        <f t="shared" si="458"/>
        <v>0</v>
      </c>
      <c r="U919" s="43">
        <f t="shared" si="458"/>
        <v>0</v>
      </c>
      <c r="V919" s="43">
        <f t="shared" si="458"/>
        <v>0</v>
      </c>
      <c r="W919" s="42">
        <f t="shared" si="458"/>
        <v>0</v>
      </c>
    </row>
    <row r="920" spans="1:23" s="80" customFormat="1" outlineLevel="1" x14ac:dyDescent="0.2">
      <c r="A920" s="365"/>
      <c r="B920" s="35"/>
      <c r="C920" s="33"/>
      <c r="D920" s="33"/>
      <c r="E920" s="34"/>
      <c r="F920" s="180" t="s">
        <v>153</v>
      </c>
      <c r="G920" s="193">
        <f>G391</f>
        <v>0</v>
      </c>
      <c r="H920" s="238">
        <f>G920*(1-VLOOKUP($F920,SHT,2,FALSE))+H391*(1-VLOOKUP($F920,SHT,2,FALSE))</f>
        <v>0</v>
      </c>
      <c r="I920" s="183">
        <f t="shared" ref="I920:V920" si="459">I391*(1-VLOOKUP($F920,SHT,2,FALSE))</f>
        <v>0</v>
      </c>
      <c r="J920" s="183">
        <f t="shared" si="459"/>
        <v>0</v>
      </c>
      <c r="K920" s="200">
        <f t="shared" si="459"/>
        <v>0</v>
      </c>
      <c r="L920" s="184">
        <f t="shared" si="459"/>
        <v>0</v>
      </c>
      <c r="M920" s="195">
        <f t="shared" si="459"/>
        <v>0</v>
      </c>
      <c r="N920" s="185">
        <f t="shared" si="459"/>
        <v>0</v>
      </c>
      <c r="O920" s="185">
        <f t="shared" si="459"/>
        <v>0</v>
      </c>
      <c r="P920" s="185">
        <f t="shared" si="459"/>
        <v>0</v>
      </c>
      <c r="Q920" s="185">
        <f t="shared" si="459"/>
        <v>0</v>
      </c>
      <c r="R920" s="185">
        <f t="shared" si="459"/>
        <v>0</v>
      </c>
      <c r="S920" s="185">
        <f t="shared" si="459"/>
        <v>0</v>
      </c>
      <c r="T920" s="182">
        <f t="shared" si="459"/>
        <v>0</v>
      </c>
      <c r="U920" s="185">
        <f t="shared" si="459"/>
        <v>0</v>
      </c>
      <c r="V920" s="186">
        <f t="shared" si="459"/>
        <v>0</v>
      </c>
      <c r="W920" s="54">
        <f>W391</f>
        <v>0</v>
      </c>
    </row>
    <row r="921" spans="1:23" s="80" customFormat="1" outlineLevel="1" x14ac:dyDescent="0.2">
      <c r="A921" s="365"/>
      <c r="B921" s="35"/>
      <c r="C921" s="33"/>
      <c r="D921" s="33"/>
      <c r="E921" s="34"/>
      <c r="F921" s="180" t="s">
        <v>417</v>
      </c>
      <c r="G921" s="193">
        <f>G392</f>
        <v>0</v>
      </c>
      <c r="H921" s="238">
        <f>G921*(1-VLOOKUP($F921,SHT,2,FALSE))+H392*(1-VLOOKUP($F921,SHT,2,FALSE))</f>
        <v>0</v>
      </c>
      <c r="I921" s="183">
        <f t="shared" ref="I921:V921" si="460">I392*(1-VLOOKUP($F921,SHT,2,FALSE))</f>
        <v>0</v>
      </c>
      <c r="J921" s="183">
        <f t="shared" si="460"/>
        <v>0</v>
      </c>
      <c r="K921" s="200">
        <f t="shared" si="460"/>
        <v>0</v>
      </c>
      <c r="L921" s="184">
        <f t="shared" si="460"/>
        <v>0</v>
      </c>
      <c r="M921" s="195">
        <f t="shared" si="460"/>
        <v>0</v>
      </c>
      <c r="N921" s="185">
        <f t="shared" si="460"/>
        <v>0</v>
      </c>
      <c r="O921" s="185">
        <f t="shared" si="460"/>
        <v>0</v>
      </c>
      <c r="P921" s="185">
        <f t="shared" si="460"/>
        <v>0</v>
      </c>
      <c r="Q921" s="185">
        <f t="shared" si="460"/>
        <v>0</v>
      </c>
      <c r="R921" s="185">
        <f t="shared" si="460"/>
        <v>0</v>
      </c>
      <c r="S921" s="185">
        <f t="shared" si="460"/>
        <v>0</v>
      </c>
      <c r="T921" s="182">
        <f t="shared" si="460"/>
        <v>0</v>
      </c>
      <c r="U921" s="185">
        <f t="shared" si="460"/>
        <v>0</v>
      </c>
      <c r="V921" s="186">
        <f t="shared" si="460"/>
        <v>0</v>
      </c>
      <c r="W921" s="54">
        <f>W392</f>
        <v>0</v>
      </c>
    </row>
    <row r="922" spans="1:23" s="80" customFormat="1" x14ac:dyDescent="0.2">
      <c r="A922" s="365"/>
      <c r="B922" s="35"/>
      <c r="C922" s="33"/>
      <c r="D922" s="33" t="s">
        <v>57</v>
      </c>
      <c r="E922" s="34"/>
      <c r="F922" s="34"/>
      <c r="G922" s="77"/>
      <c r="H922" s="78"/>
      <c r="I922" s="74"/>
      <c r="J922" s="74"/>
      <c r="K922" s="75"/>
      <c r="L922" s="58"/>
      <c r="M922" s="43"/>
      <c r="N922" s="43"/>
      <c r="O922" s="43"/>
      <c r="P922" s="43"/>
      <c r="Q922" s="43"/>
      <c r="R922" s="43"/>
      <c r="S922" s="43"/>
      <c r="T922" s="43"/>
      <c r="U922" s="43"/>
      <c r="V922" s="46"/>
      <c r="W922" s="42"/>
    </row>
    <row r="923" spans="1:23" s="80" customFormat="1" x14ac:dyDescent="0.2">
      <c r="A923" s="365"/>
      <c r="B923" s="35"/>
      <c r="C923" s="33"/>
      <c r="D923" s="33"/>
      <c r="E923" s="34" t="s">
        <v>160</v>
      </c>
      <c r="F923" s="34"/>
      <c r="G923" s="77">
        <f t="shared" ref="G923:M923" si="461">SUBTOTAL(9,G924:G925)</f>
        <v>0</v>
      </c>
      <c r="H923" s="78">
        <f t="shared" si="461"/>
        <v>0</v>
      </c>
      <c r="I923" s="74">
        <f t="shared" si="461"/>
        <v>0</v>
      </c>
      <c r="J923" s="74">
        <f t="shared" si="461"/>
        <v>0</v>
      </c>
      <c r="K923" s="75">
        <f t="shared" si="461"/>
        <v>0</v>
      </c>
      <c r="L923" s="43">
        <f t="shared" si="461"/>
        <v>0</v>
      </c>
      <c r="M923" s="43">
        <f t="shared" si="461"/>
        <v>0</v>
      </c>
      <c r="N923" s="43">
        <f t="shared" ref="N923:W923" si="462">SUBTOTAL(9,N924:N925)</f>
        <v>0</v>
      </c>
      <c r="O923" s="43">
        <f t="shared" si="462"/>
        <v>0</v>
      </c>
      <c r="P923" s="43">
        <f t="shared" si="462"/>
        <v>0</v>
      </c>
      <c r="Q923" s="43">
        <f t="shared" si="462"/>
        <v>0</v>
      </c>
      <c r="R923" s="43">
        <f t="shared" si="462"/>
        <v>0</v>
      </c>
      <c r="S923" s="43">
        <f t="shared" si="462"/>
        <v>0</v>
      </c>
      <c r="T923" s="43">
        <f t="shared" si="462"/>
        <v>0</v>
      </c>
      <c r="U923" s="43">
        <f t="shared" si="462"/>
        <v>0</v>
      </c>
      <c r="V923" s="46">
        <f t="shared" si="462"/>
        <v>0</v>
      </c>
      <c r="W923" s="42">
        <f t="shared" si="462"/>
        <v>0</v>
      </c>
    </row>
    <row r="924" spans="1:23" s="80" customFormat="1" outlineLevel="1" x14ac:dyDescent="0.2">
      <c r="A924" s="365"/>
      <c r="B924" s="35"/>
      <c r="C924" s="33"/>
      <c r="D924" s="33"/>
      <c r="E924" s="34"/>
      <c r="F924" s="180" t="s">
        <v>60</v>
      </c>
      <c r="G924" s="193">
        <f>G395</f>
        <v>0</v>
      </c>
      <c r="H924" s="238">
        <f>G924*(1-VLOOKUP($F924,SHT,2,FALSE))+H395*(1-VLOOKUP($F924,SHT,2,FALSE))</f>
        <v>0</v>
      </c>
      <c r="I924" s="183">
        <f t="shared" ref="I924:V924" si="463">I395*(1-VLOOKUP($F924,SHT,2,FALSE))</f>
        <v>0</v>
      </c>
      <c r="J924" s="183">
        <f t="shared" si="463"/>
        <v>0</v>
      </c>
      <c r="K924" s="200">
        <f t="shared" si="463"/>
        <v>0</v>
      </c>
      <c r="L924" s="184">
        <f t="shared" si="463"/>
        <v>0</v>
      </c>
      <c r="M924" s="195">
        <f t="shared" si="463"/>
        <v>0</v>
      </c>
      <c r="N924" s="185">
        <f t="shared" si="463"/>
        <v>0</v>
      </c>
      <c r="O924" s="185">
        <f t="shared" si="463"/>
        <v>0</v>
      </c>
      <c r="P924" s="185">
        <f t="shared" si="463"/>
        <v>0</v>
      </c>
      <c r="Q924" s="185">
        <f t="shared" si="463"/>
        <v>0</v>
      </c>
      <c r="R924" s="185">
        <f t="shared" si="463"/>
        <v>0</v>
      </c>
      <c r="S924" s="185">
        <f t="shared" si="463"/>
        <v>0</v>
      </c>
      <c r="T924" s="182">
        <f t="shared" si="463"/>
        <v>0</v>
      </c>
      <c r="U924" s="185">
        <f t="shared" si="463"/>
        <v>0</v>
      </c>
      <c r="V924" s="186">
        <f t="shared" si="463"/>
        <v>0</v>
      </c>
      <c r="W924" s="54">
        <f>W395</f>
        <v>0</v>
      </c>
    </row>
    <row r="925" spans="1:23" s="80" customFormat="1" outlineLevel="1" x14ac:dyDescent="0.2">
      <c r="A925" s="365"/>
      <c r="B925" s="35"/>
      <c r="C925" s="33"/>
      <c r="D925" s="33"/>
      <c r="E925" s="34"/>
      <c r="F925" s="180" t="s">
        <v>161</v>
      </c>
      <c r="G925" s="193">
        <f>G396</f>
        <v>0</v>
      </c>
      <c r="H925" s="238">
        <f>G925*(1-VLOOKUP($F925,SHT,2,FALSE))+H396*(1-VLOOKUP($F925,SHT,2,FALSE))</f>
        <v>0</v>
      </c>
      <c r="I925" s="183">
        <f t="shared" ref="I925:V925" si="464">I396*(1-VLOOKUP($F925,SHT,2,FALSE))</f>
        <v>0</v>
      </c>
      <c r="J925" s="183">
        <f t="shared" si="464"/>
        <v>0</v>
      </c>
      <c r="K925" s="200">
        <f t="shared" si="464"/>
        <v>0</v>
      </c>
      <c r="L925" s="184">
        <f t="shared" si="464"/>
        <v>0</v>
      </c>
      <c r="M925" s="195">
        <f t="shared" si="464"/>
        <v>0</v>
      </c>
      <c r="N925" s="185">
        <f t="shared" si="464"/>
        <v>0</v>
      </c>
      <c r="O925" s="185">
        <f t="shared" si="464"/>
        <v>0</v>
      </c>
      <c r="P925" s="185">
        <f t="shared" si="464"/>
        <v>0</v>
      </c>
      <c r="Q925" s="185">
        <f t="shared" si="464"/>
        <v>0</v>
      </c>
      <c r="R925" s="185">
        <f t="shared" si="464"/>
        <v>0</v>
      </c>
      <c r="S925" s="185">
        <f t="shared" si="464"/>
        <v>0</v>
      </c>
      <c r="T925" s="182">
        <f t="shared" si="464"/>
        <v>0</v>
      </c>
      <c r="U925" s="185">
        <f t="shared" si="464"/>
        <v>0</v>
      </c>
      <c r="V925" s="186">
        <f t="shared" si="464"/>
        <v>0</v>
      </c>
      <c r="W925" s="54">
        <f>W396</f>
        <v>0</v>
      </c>
    </row>
    <row r="926" spans="1:23" s="80" customFormat="1" x14ac:dyDescent="0.2">
      <c r="A926" s="365"/>
      <c r="B926" s="35"/>
      <c r="C926" s="33"/>
      <c r="D926" s="33"/>
      <c r="E926" s="34" t="s">
        <v>154</v>
      </c>
      <c r="F926" s="34"/>
      <c r="G926" s="77">
        <f t="shared" ref="G926:W926" si="465">SUBTOTAL(9,G927:G929)</f>
        <v>0</v>
      </c>
      <c r="H926" s="78">
        <f t="shared" si="465"/>
        <v>0</v>
      </c>
      <c r="I926" s="74">
        <f t="shared" si="465"/>
        <v>0</v>
      </c>
      <c r="J926" s="74">
        <f t="shared" si="465"/>
        <v>0</v>
      </c>
      <c r="K926" s="75">
        <f t="shared" si="465"/>
        <v>0</v>
      </c>
      <c r="L926" s="43">
        <f t="shared" si="465"/>
        <v>0</v>
      </c>
      <c r="M926" s="43">
        <f t="shared" si="465"/>
        <v>0</v>
      </c>
      <c r="N926" s="43">
        <f t="shared" si="465"/>
        <v>0</v>
      </c>
      <c r="O926" s="43">
        <f t="shared" si="465"/>
        <v>0</v>
      </c>
      <c r="P926" s="43">
        <f t="shared" si="465"/>
        <v>0</v>
      </c>
      <c r="Q926" s="43">
        <f t="shared" si="465"/>
        <v>0</v>
      </c>
      <c r="R926" s="43">
        <f t="shared" si="465"/>
        <v>0</v>
      </c>
      <c r="S926" s="43">
        <f t="shared" si="465"/>
        <v>0</v>
      </c>
      <c r="T926" s="43">
        <f t="shared" si="465"/>
        <v>0</v>
      </c>
      <c r="U926" s="43">
        <f t="shared" si="465"/>
        <v>0</v>
      </c>
      <c r="V926" s="43">
        <f t="shared" si="465"/>
        <v>0</v>
      </c>
      <c r="W926" s="42">
        <f t="shared" si="465"/>
        <v>0</v>
      </c>
    </row>
    <row r="927" spans="1:23" s="80" customFormat="1" outlineLevel="1" x14ac:dyDescent="0.2">
      <c r="A927" s="365"/>
      <c r="B927" s="35"/>
      <c r="C927" s="33"/>
      <c r="D927" s="33"/>
      <c r="E927" s="34"/>
      <c r="F927" s="180" t="s">
        <v>58</v>
      </c>
      <c r="G927" s="193">
        <f>G398</f>
        <v>0</v>
      </c>
      <c r="H927" s="238">
        <f>G927*(1-VLOOKUP($F927,SHT,2,FALSE))+H398*(1-VLOOKUP($F927,SHT,2,FALSE))</f>
        <v>0</v>
      </c>
      <c r="I927" s="183">
        <f t="shared" ref="I927:V927" si="466">I398*(1-VLOOKUP($F927,SHT,2,FALSE))</f>
        <v>0</v>
      </c>
      <c r="J927" s="183">
        <f t="shared" si="466"/>
        <v>0</v>
      </c>
      <c r="K927" s="200">
        <f t="shared" si="466"/>
        <v>0</v>
      </c>
      <c r="L927" s="184">
        <f t="shared" si="466"/>
        <v>0</v>
      </c>
      <c r="M927" s="195">
        <f t="shared" si="466"/>
        <v>0</v>
      </c>
      <c r="N927" s="185">
        <f t="shared" si="466"/>
        <v>0</v>
      </c>
      <c r="O927" s="185">
        <f t="shared" si="466"/>
        <v>0</v>
      </c>
      <c r="P927" s="185">
        <f t="shared" si="466"/>
        <v>0</v>
      </c>
      <c r="Q927" s="185">
        <f t="shared" si="466"/>
        <v>0</v>
      </c>
      <c r="R927" s="185">
        <f t="shared" si="466"/>
        <v>0</v>
      </c>
      <c r="S927" s="185">
        <f t="shared" si="466"/>
        <v>0</v>
      </c>
      <c r="T927" s="182">
        <f t="shared" si="466"/>
        <v>0</v>
      </c>
      <c r="U927" s="185">
        <f t="shared" si="466"/>
        <v>0</v>
      </c>
      <c r="V927" s="186">
        <f t="shared" si="466"/>
        <v>0</v>
      </c>
      <c r="W927" s="54">
        <f>W398</f>
        <v>0</v>
      </c>
    </row>
    <row r="928" spans="1:23" s="80" customFormat="1" outlineLevel="1" x14ac:dyDescent="0.2">
      <c r="A928" s="365"/>
      <c r="B928" s="35"/>
      <c r="C928" s="33"/>
      <c r="D928" s="33"/>
      <c r="E928" s="34"/>
      <c r="F928" s="180" t="s">
        <v>155</v>
      </c>
      <c r="G928" s="193">
        <f>G399</f>
        <v>0</v>
      </c>
      <c r="H928" s="238">
        <f>G928*(1-VLOOKUP($F928,SHT,2,FALSE))+H399*(1-VLOOKUP($F928,SHT,2,FALSE))</f>
        <v>0</v>
      </c>
      <c r="I928" s="183">
        <f t="shared" ref="I928:V928" si="467">I399*(1-VLOOKUP($F928,SHT,2,FALSE))</f>
        <v>0</v>
      </c>
      <c r="J928" s="183">
        <f t="shared" si="467"/>
        <v>0</v>
      </c>
      <c r="K928" s="200">
        <f t="shared" si="467"/>
        <v>0</v>
      </c>
      <c r="L928" s="184">
        <f t="shared" si="467"/>
        <v>0</v>
      </c>
      <c r="M928" s="195">
        <f t="shared" si="467"/>
        <v>0</v>
      </c>
      <c r="N928" s="185">
        <f t="shared" si="467"/>
        <v>0</v>
      </c>
      <c r="O928" s="185">
        <f t="shared" si="467"/>
        <v>0</v>
      </c>
      <c r="P928" s="185">
        <f t="shared" si="467"/>
        <v>0</v>
      </c>
      <c r="Q928" s="185">
        <f t="shared" si="467"/>
        <v>0</v>
      </c>
      <c r="R928" s="185">
        <f t="shared" si="467"/>
        <v>0</v>
      </c>
      <c r="S928" s="185">
        <f t="shared" si="467"/>
        <v>0</v>
      </c>
      <c r="T928" s="182">
        <f t="shared" si="467"/>
        <v>0</v>
      </c>
      <c r="U928" s="185">
        <f t="shared" si="467"/>
        <v>0</v>
      </c>
      <c r="V928" s="186">
        <f t="shared" si="467"/>
        <v>0</v>
      </c>
      <c r="W928" s="54">
        <f>W399</f>
        <v>0</v>
      </c>
    </row>
    <row r="929" spans="1:23" s="80" customFormat="1" outlineLevel="1" x14ac:dyDescent="0.2">
      <c r="A929" s="365"/>
      <c r="B929" s="35"/>
      <c r="C929" s="33"/>
      <c r="D929" s="33"/>
      <c r="E929" s="34"/>
      <c r="F929" s="180" t="s">
        <v>156</v>
      </c>
      <c r="G929" s="193">
        <f>G400</f>
        <v>0</v>
      </c>
      <c r="H929" s="238">
        <f>G929*(1-VLOOKUP($F929,SHT,2,FALSE))+H400*(1-VLOOKUP($F929,SHT,2,FALSE))</f>
        <v>0</v>
      </c>
      <c r="I929" s="183">
        <f t="shared" ref="I929:V929" si="468">I400*(1-VLOOKUP($F929,SHT,2,FALSE))</f>
        <v>0</v>
      </c>
      <c r="J929" s="183">
        <f t="shared" si="468"/>
        <v>0</v>
      </c>
      <c r="K929" s="200">
        <f t="shared" si="468"/>
        <v>0</v>
      </c>
      <c r="L929" s="184">
        <f t="shared" si="468"/>
        <v>0</v>
      </c>
      <c r="M929" s="195">
        <f t="shared" si="468"/>
        <v>0</v>
      </c>
      <c r="N929" s="185">
        <f t="shared" si="468"/>
        <v>0</v>
      </c>
      <c r="O929" s="185">
        <f t="shared" si="468"/>
        <v>0</v>
      </c>
      <c r="P929" s="185">
        <f t="shared" si="468"/>
        <v>0</v>
      </c>
      <c r="Q929" s="185">
        <f t="shared" si="468"/>
        <v>0</v>
      </c>
      <c r="R929" s="185">
        <f t="shared" si="468"/>
        <v>0</v>
      </c>
      <c r="S929" s="185">
        <f t="shared" si="468"/>
        <v>0</v>
      </c>
      <c r="T929" s="182">
        <f t="shared" si="468"/>
        <v>0</v>
      </c>
      <c r="U929" s="185">
        <f t="shared" si="468"/>
        <v>0</v>
      </c>
      <c r="V929" s="186">
        <f t="shared" si="468"/>
        <v>0</v>
      </c>
      <c r="W929" s="54">
        <f>W400</f>
        <v>0</v>
      </c>
    </row>
    <row r="930" spans="1:23" s="80" customFormat="1" x14ac:dyDescent="0.2">
      <c r="A930" s="365"/>
      <c r="B930" s="35"/>
      <c r="C930" s="33"/>
      <c r="D930" s="33"/>
      <c r="E930" s="34" t="s">
        <v>162</v>
      </c>
      <c r="F930" s="34"/>
      <c r="G930" s="77">
        <f t="shared" ref="G930:M930" si="469">SUBTOTAL(9,G931:G932)</f>
        <v>0</v>
      </c>
      <c r="H930" s="78">
        <f t="shared" si="469"/>
        <v>0</v>
      </c>
      <c r="I930" s="74">
        <f t="shared" si="469"/>
        <v>0</v>
      </c>
      <c r="J930" s="74">
        <f t="shared" si="469"/>
        <v>0</v>
      </c>
      <c r="K930" s="75">
        <f t="shared" si="469"/>
        <v>0</v>
      </c>
      <c r="L930" s="43">
        <f t="shared" si="469"/>
        <v>0</v>
      </c>
      <c r="M930" s="43">
        <f t="shared" si="469"/>
        <v>0</v>
      </c>
      <c r="N930" s="43">
        <f t="shared" ref="N930:W930" si="470">SUBTOTAL(9,N931:N932)</f>
        <v>0</v>
      </c>
      <c r="O930" s="43">
        <f t="shared" si="470"/>
        <v>0</v>
      </c>
      <c r="P930" s="43">
        <f t="shared" si="470"/>
        <v>0</v>
      </c>
      <c r="Q930" s="43">
        <f t="shared" si="470"/>
        <v>0</v>
      </c>
      <c r="R930" s="43">
        <f t="shared" si="470"/>
        <v>0</v>
      </c>
      <c r="S930" s="43">
        <f t="shared" si="470"/>
        <v>0</v>
      </c>
      <c r="T930" s="43">
        <f t="shared" si="470"/>
        <v>0</v>
      </c>
      <c r="U930" s="43">
        <f t="shared" si="470"/>
        <v>0</v>
      </c>
      <c r="V930" s="46">
        <f t="shared" si="470"/>
        <v>0</v>
      </c>
      <c r="W930" s="42">
        <f t="shared" si="470"/>
        <v>0</v>
      </c>
    </row>
    <row r="931" spans="1:23" s="80" customFormat="1" outlineLevel="1" x14ac:dyDescent="0.2">
      <c r="A931" s="365"/>
      <c r="B931" s="35"/>
      <c r="C931" s="33"/>
      <c r="D931" s="33"/>
      <c r="E931" s="34"/>
      <c r="F931" s="180" t="s">
        <v>61</v>
      </c>
      <c r="G931" s="193">
        <f>G402</f>
        <v>0</v>
      </c>
      <c r="H931" s="238">
        <f>G931*(1-VLOOKUP($F931,SHT,2,FALSE))+H402*(1-VLOOKUP($F931,SHT,2,FALSE))</f>
        <v>0</v>
      </c>
      <c r="I931" s="183">
        <f t="shared" ref="I931:V931" si="471">I402*(1-VLOOKUP($F931,SHT,2,FALSE))</f>
        <v>0</v>
      </c>
      <c r="J931" s="183">
        <f t="shared" si="471"/>
        <v>0</v>
      </c>
      <c r="K931" s="200">
        <f t="shared" si="471"/>
        <v>0</v>
      </c>
      <c r="L931" s="184">
        <f t="shared" si="471"/>
        <v>0</v>
      </c>
      <c r="M931" s="195">
        <f t="shared" si="471"/>
        <v>0</v>
      </c>
      <c r="N931" s="185">
        <f t="shared" si="471"/>
        <v>0</v>
      </c>
      <c r="O931" s="185">
        <f t="shared" si="471"/>
        <v>0</v>
      </c>
      <c r="P931" s="185">
        <f t="shared" si="471"/>
        <v>0</v>
      </c>
      <c r="Q931" s="185">
        <f t="shared" si="471"/>
        <v>0</v>
      </c>
      <c r="R931" s="185">
        <f t="shared" si="471"/>
        <v>0</v>
      </c>
      <c r="S931" s="185">
        <f t="shared" si="471"/>
        <v>0</v>
      </c>
      <c r="T931" s="182">
        <f t="shared" si="471"/>
        <v>0</v>
      </c>
      <c r="U931" s="185">
        <f t="shared" si="471"/>
        <v>0</v>
      </c>
      <c r="V931" s="186">
        <f t="shared" si="471"/>
        <v>0</v>
      </c>
      <c r="W931" s="54">
        <f>W402</f>
        <v>0</v>
      </c>
    </row>
    <row r="932" spans="1:23" s="80" customFormat="1" outlineLevel="1" x14ac:dyDescent="0.2">
      <c r="A932" s="365"/>
      <c r="B932" s="35"/>
      <c r="C932" s="33"/>
      <c r="D932" s="33"/>
      <c r="E932" s="34"/>
      <c r="F932" s="180" t="s">
        <v>163</v>
      </c>
      <c r="G932" s="193">
        <f>G403</f>
        <v>0</v>
      </c>
      <c r="H932" s="238">
        <f>G932*(1-VLOOKUP($F932,SHT,2,FALSE))+H403*(1-VLOOKUP($F932,SHT,2,FALSE))</f>
        <v>0</v>
      </c>
      <c r="I932" s="183">
        <f t="shared" ref="I932:V932" si="472">I403*(1-VLOOKUP($F932,SHT,2,FALSE))</f>
        <v>0</v>
      </c>
      <c r="J932" s="183">
        <f t="shared" si="472"/>
        <v>0</v>
      </c>
      <c r="K932" s="200">
        <f t="shared" si="472"/>
        <v>0</v>
      </c>
      <c r="L932" s="184">
        <f t="shared" si="472"/>
        <v>0</v>
      </c>
      <c r="M932" s="195">
        <f t="shared" si="472"/>
        <v>0</v>
      </c>
      <c r="N932" s="185">
        <f t="shared" si="472"/>
        <v>0</v>
      </c>
      <c r="O932" s="185">
        <f t="shared" si="472"/>
        <v>0</v>
      </c>
      <c r="P932" s="185">
        <f t="shared" si="472"/>
        <v>0</v>
      </c>
      <c r="Q932" s="185">
        <f t="shared" si="472"/>
        <v>0</v>
      </c>
      <c r="R932" s="185">
        <f t="shared" si="472"/>
        <v>0</v>
      </c>
      <c r="S932" s="185">
        <f t="shared" si="472"/>
        <v>0</v>
      </c>
      <c r="T932" s="182">
        <f t="shared" si="472"/>
        <v>0</v>
      </c>
      <c r="U932" s="185">
        <f t="shared" si="472"/>
        <v>0</v>
      </c>
      <c r="V932" s="186">
        <f t="shared" si="472"/>
        <v>0</v>
      </c>
      <c r="W932" s="54">
        <f>W403</f>
        <v>0</v>
      </c>
    </row>
    <row r="933" spans="1:23" s="80" customFormat="1" x14ac:dyDescent="0.2">
      <c r="A933" s="365"/>
      <c r="B933" s="35"/>
      <c r="C933" s="33"/>
      <c r="D933" s="33"/>
      <c r="E933" s="34" t="s">
        <v>157</v>
      </c>
      <c r="F933" s="34"/>
      <c r="G933" s="77">
        <f t="shared" ref="G933:W933" si="473">SUBTOTAL(9,G934:G936)</f>
        <v>0</v>
      </c>
      <c r="H933" s="78">
        <f t="shared" si="473"/>
        <v>0</v>
      </c>
      <c r="I933" s="74">
        <f t="shared" si="473"/>
        <v>0</v>
      </c>
      <c r="J933" s="74">
        <f t="shared" si="473"/>
        <v>0</v>
      </c>
      <c r="K933" s="75">
        <f t="shared" si="473"/>
        <v>0</v>
      </c>
      <c r="L933" s="43">
        <f t="shared" si="473"/>
        <v>0</v>
      </c>
      <c r="M933" s="43">
        <f t="shared" si="473"/>
        <v>0</v>
      </c>
      <c r="N933" s="43">
        <f t="shared" si="473"/>
        <v>0</v>
      </c>
      <c r="O933" s="43">
        <f t="shared" si="473"/>
        <v>0</v>
      </c>
      <c r="P933" s="43">
        <f t="shared" si="473"/>
        <v>0</v>
      </c>
      <c r="Q933" s="43">
        <f t="shared" si="473"/>
        <v>0</v>
      </c>
      <c r="R933" s="43">
        <f t="shared" si="473"/>
        <v>0</v>
      </c>
      <c r="S933" s="43">
        <f t="shared" si="473"/>
        <v>0</v>
      </c>
      <c r="T933" s="43">
        <f t="shared" si="473"/>
        <v>0</v>
      </c>
      <c r="U933" s="43">
        <f t="shared" si="473"/>
        <v>0</v>
      </c>
      <c r="V933" s="43">
        <f t="shared" si="473"/>
        <v>0</v>
      </c>
      <c r="W933" s="42">
        <f t="shared" si="473"/>
        <v>0</v>
      </c>
    </row>
    <row r="934" spans="1:23" s="80" customFormat="1" outlineLevel="1" x14ac:dyDescent="0.2">
      <c r="A934" s="365"/>
      <c r="B934" s="35"/>
      <c r="C934" s="33"/>
      <c r="D934" s="33"/>
      <c r="E934" s="34"/>
      <c r="F934" s="180" t="s">
        <v>59</v>
      </c>
      <c r="G934" s="193">
        <f>G405</f>
        <v>0</v>
      </c>
      <c r="H934" s="238">
        <f>G934*(1-VLOOKUP($F934,SHT,2,FALSE))+H405*(1-VLOOKUP($F934,SHT,2,FALSE))</f>
        <v>0</v>
      </c>
      <c r="I934" s="183">
        <f t="shared" ref="I934:V934" si="474">I405*(1-VLOOKUP($F934,SHT,2,FALSE))</f>
        <v>0</v>
      </c>
      <c r="J934" s="183">
        <f t="shared" si="474"/>
        <v>0</v>
      </c>
      <c r="K934" s="200">
        <f t="shared" si="474"/>
        <v>0</v>
      </c>
      <c r="L934" s="184">
        <f t="shared" si="474"/>
        <v>0</v>
      </c>
      <c r="M934" s="195">
        <f t="shared" si="474"/>
        <v>0</v>
      </c>
      <c r="N934" s="185">
        <f t="shared" si="474"/>
        <v>0</v>
      </c>
      <c r="O934" s="185">
        <f t="shared" si="474"/>
        <v>0</v>
      </c>
      <c r="P934" s="185">
        <f t="shared" si="474"/>
        <v>0</v>
      </c>
      <c r="Q934" s="185">
        <f t="shared" si="474"/>
        <v>0</v>
      </c>
      <c r="R934" s="185">
        <f t="shared" si="474"/>
        <v>0</v>
      </c>
      <c r="S934" s="185">
        <f t="shared" si="474"/>
        <v>0</v>
      </c>
      <c r="T934" s="182">
        <f t="shared" si="474"/>
        <v>0</v>
      </c>
      <c r="U934" s="185">
        <f t="shared" si="474"/>
        <v>0</v>
      </c>
      <c r="V934" s="186">
        <f t="shared" si="474"/>
        <v>0</v>
      </c>
      <c r="W934" s="54">
        <f>W405</f>
        <v>0</v>
      </c>
    </row>
    <row r="935" spans="1:23" s="80" customFormat="1" outlineLevel="1" x14ac:dyDescent="0.2">
      <c r="A935" s="365"/>
      <c r="B935" s="35"/>
      <c r="C935" s="33"/>
      <c r="D935" s="33"/>
      <c r="E935" s="34"/>
      <c r="F935" s="180" t="s">
        <v>158</v>
      </c>
      <c r="G935" s="193">
        <f>G406</f>
        <v>0</v>
      </c>
      <c r="H935" s="238">
        <f>G935*(1-VLOOKUP($F935,SHT,2,FALSE))+H406*(1-VLOOKUP($F935,SHT,2,FALSE))</f>
        <v>0</v>
      </c>
      <c r="I935" s="183">
        <f t="shared" ref="I935:V935" si="475">I406*(1-VLOOKUP($F935,SHT,2,FALSE))</f>
        <v>0</v>
      </c>
      <c r="J935" s="183">
        <f t="shared" si="475"/>
        <v>0</v>
      </c>
      <c r="K935" s="200">
        <f t="shared" si="475"/>
        <v>0</v>
      </c>
      <c r="L935" s="184">
        <f t="shared" si="475"/>
        <v>0</v>
      </c>
      <c r="M935" s="195">
        <f t="shared" si="475"/>
        <v>0</v>
      </c>
      <c r="N935" s="185">
        <f t="shared" si="475"/>
        <v>0</v>
      </c>
      <c r="O935" s="185">
        <f t="shared" si="475"/>
        <v>0</v>
      </c>
      <c r="P935" s="185">
        <f t="shared" si="475"/>
        <v>0</v>
      </c>
      <c r="Q935" s="185">
        <f t="shared" si="475"/>
        <v>0</v>
      </c>
      <c r="R935" s="185">
        <f t="shared" si="475"/>
        <v>0</v>
      </c>
      <c r="S935" s="185">
        <f t="shared" si="475"/>
        <v>0</v>
      </c>
      <c r="T935" s="182">
        <f t="shared" si="475"/>
        <v>0</v>
      </c>
      <c r="U935" s="185">
        <f t="shared" si="475"/>
        <v>0</v>
      </c>
      <c r="V935" s="186">
        <f t="shared" si="475"/>
        <v>0</v>
      </c>
      <c r="W935" s="54">
        <f>W406</f>
        <v>0</v>
      </c>
    </row>
    <row r="936" spans="1:23" s="80" customFormat="1" outlineLevel="1" x14ac:dyDescent="0.2">
      <c r="A936" s="365"/>
      <c r="B936" s="35"/>
      <c r="C936" s="33"/>
      <c r="D936" s="33"/>
      <c r="E936" s="34"/>
      <c r="F936" s="180" t="s">
        <v>159</v>
      </c>
      <c r="G936" s="193">
        <f>G407</f>
        <v>0</v>
      </c>
      <c r="H936" s="238">
        <f>G936*(1-VLOOKUP($F936,SHT,2,FALSE))+H407*(1-VLOOKUP($F936,SHT,2,FALSE))</f>
        <v>0</v>
      </c>
      <c r="I936" s="183">
        <f t="shared" ref="I936:V936" si="476">I407*(1-VLOOKUP($F936,SHT,2,FALSE))</f>
        <v>0</v>
      </c>
      <c r="J936" s="183">
        <f t="shared" si="476"/>
        <v>0</v>
      </c>
      <c r="K936" s="200">
        <f t="shared" si="476"/>
        <v>0</v>
      </c>
      <c r="L936" s="184">
        <f t="shared" si="476"/>
        <v>0</v>
      </c>
      <c r="M936" s="195">
        <f t="shared" si="476"/>
        <v>0</v>
      </c>
      <c r="N936" s="185">
        <f t="shared" si="476"/>
        <v>0</v>
      </c>
      <c r="O936" s="185">
        <f t="shared" si="476"/>
        <v>0</v>
      </c>
      <c r="P936" s="185">
        <f t="shared" si="476"/>
        <v>0</v>
      </c>
      <c r="Q936" s="185">
        <f t="shared" si="476"/>
        <v>0</v>
      </c>
      <c r="R936" s="185">
        <f t="shared" si="476"/>
        <v>0</v>
      </c>
      <c r="S936" s="185">
        <f t="shared" si="476"/>
        <v>0</v>
      </c>
      <c r="T936" s="182">
        <f t="shared" si="476"/>
        <v>0</v>
      </c>
      <c r="U936" s="185">
        <f t="shared" si="476"/>
        <v>0</v>
      </c>
      <c r="V936" s="186">
        <f t="shared" si="476"/>
        <v>0</v>
      </c>
      <c r="W936" s="54">
        <f>W407</f>
        <v>0</v>
      </c>
    </row>
    <row r="937" spans="1:23" s="80" customFormat="1" x14ac:dyDescent="0.2">
      <c r="A937" s="365"/>
      <c r="B937" s="35"/>
      <c r="C937" s="33"/>
      <c r="D937" s="33"/>
      <c r="E937" s="34" t="s">
        <v>418</v>
      </c>
      <c r="F937" s="34"/>
      <c r="G937" s="77">
        <f t="shared" ref="G937:W937" si="477">SUBTOTAL(9,G938:G938)</f>
        <v>0</v>
      </c>
      <c r="H937" s="78">
        <f t="shared" si="477"/>
        <v>0</v>
      </c>
      <c r="I937" s="74">
        <f t="shared" si="477"/>
        <v>0</v>
      </c>
      <c r="J937" s="74">
        <f t="shared" si="477"/>
        <v>0</v>
      </c>
      <c r="K937" s="75">
        <f t="shared" si="477"/>
        <v>0</v>
      </c>
      <c r="L937" s="43">
        <f t="shared" si="477"/>
        <v>0</v>
      </c>
      <c r="M937" s="43">
        <f t="shared" si="477"/>
        <v>0</v>
      </c>
      <c r="N937" s="43">
        <f t="shared" si="477"/>
        <v>0</v>
      </c>
      <c r="O937" s="43">
        <f t="shared" si="477"/>
        <v>0</v>
      </c>
      <c r="P937" s="43">
        <f t="shared" si="477"/>
        <v>0</v>
      </c>
      <c r="Q937" s="43">
        <f t="shared" si="477"/>
        <v>0</v>
      </c>
      <c r="R937" s="43">
        <f t="shared" si="477"/>
        <v>0</v>
      </c>
      <c r="S937" s="43">
        <f t="shared" si="477"/>
        <v>0</v>
      </c>
      <c r="T937" s="43">
        <f t="shared" si="477"/>
        <v>0</v>
      </c>
      <c r="U937" s="43">
        <f t="shared" si="477"/>
        <v>0</v>
      </c>
      <c r="V937" s="46">
        <f t="shared" si="477"/>
        <v>0</v>
      </c>
      <c r="W937" s="42">
        <f t="shared" si="477"/>
        <v>0</v>
      </c>
    </row>
    <row r="938" spans="1:23" s="80" customFormat="1" outlineLevel="1" x14ac:dyDescent="0.2">
      <c r="A938" s="365"/>
      <c r="B938" s="35"/>
      <c r="C938" s="33"/>
      <c r="D938" s="33"/>
      <c r="E938" s="34"/>
      <c r="F938" s="180" t="s">
        <v>418</v>
      </c>
      <c r="G938" s="193">
        <f>G409</f>
        <v>0</v>
      </c>
      <c r="H938" s="238">
        <f>G938*(1-VLOOKUP($F938,SHT,2,FALSE))+H409*(1-VLOOKUP($F938,SHT,2,FALSE))</f>
        <v>0</v>
      </c>
      <c r="I938" s="183">
        <f t="shared" ref="I938:V938" si="478">I409*(1-VLOOKUP($F938,SHT,2,FALSE))</f>
        <v>0</v>
      </c>
      <c r="J938" s="183">
        <f t="shared" si="478"/>
        <v>0</v>
      </c>
      <c r="K938" s="200">
        <f t="shared" si="478"/>
        <v>0</v>
      </c>
      <c r="L938" s="184">
        <f t="shared" si="478"/>
        <v>0</v>
      </c>
      <c r="M938" s="195">
        <f t="shared" si="478"/>
        <v>0</v>
      </c>
      <c r="N938" s="185">
        <f t="shared" si="478"/>
        <v>0</v>
      </c>
      <c r="O938" s="185">
        <f t="shared" si="478"/>
        <v>0</v>
      </c>
      <c r="P938" s="185">
        <f t="shared" si="478"/>
        <v>0</v>
      </c>
      <c r="Q938" s="185">
        <f t="shared" si="478"/>
        <v>0</v>
      </c>
      <c r="R938" s="185">
        <f t="shared" si="478"/>
        <v>0</v>
      </c>
      <c r="S938" s="185">
        <f t="shared" si="478"/>
        <v>0</v>
      </c>
      <c r="T938" s="182">
        <f t="shared" si="478"/>
        <v>0</v>
      </c>
      <c r="U938" s="185">
        <f t="shared" si="478"/>
        <v>0</v>
      </c>
      <c r="V938" s="186">
        <f t="shared" si="478"/>
        <v>0</v>
      </c>
      <c r="W938" s="54">
        <f>W409</f>
        <v>0</v>
      </c>
    </row>
    <row r="939" spans="1:23" s="80" customFormat="1" x14ac:dyDescent="0.2">
      <c r="A939" s="365"/>
      <c r="B939" s="35"/>
      <c r="C939" s="33"/>
      <c r="D939" s="33" t="s">
        <v>168</v>
      </c>
      <c r="E939" s="34"/>
      <c r="F939" s="34"/>
      <c r="G939" s="77"/>
      <c r="H939" s="78"/>
      <c r="I939" s="74"/>
      <c r="J939" s="74"/>
      <c r="K939" s="75"/>
      <c r="L939" s="58"/>
      <c r="M939" s="43"/>
      <c r="N939" s="43"/>
      <c r="O939" s="43"/>
      <c r="P939" s="43"/>
      <c r="Q939" s="43"/>
      <c r="R939" s="43"/>
      <c r="S939" s="43"/>
      <c r="T939" s="43"/>
      <c r="U939" s="43"/>
      <c r="V939" s="46"/>
      <c r="W939" s="42"/>
    </row>
    <row r="940" spans="1:23" s="80" customFormat="1" x14ac:dyDescent="0.2">
      <c r="A940" s="365"/>
      <c r="B940" s="35"/>
      <c r="C940" s="33"/>
      <c r="D940" s="33"/>
      <c r="E940" s="34" t="s">
        <v>169</v>
      </c>
      <c r="F940" s="34"/>
      <c r="G940" s="77">
        <f t="shared" ref="G940:M940" si="479">SUBTOTAL(9,G941:G942)</f>
        <v>0</v>
      </c>
      <c r="H940" s="78">
        <f t="shared" si="479"/>
        <v>0</v>
      </c>
      <c r="I940" s="74">
        <f t="shared" si="479"/>
        <v>0</v>
      </c>
      <c r="J940" s="74">
        <f t="shared" si="479"/>
        <v>0</v>
      </c>
      <c r="K940" s="75">
        <f t="shared" si="479"/>
        <v>0</v>
      </c>
      <c r="L940" s="43">
        <f t="shared" si="479"/>
        <v>0</v>
      </c>
      <c r="M940" s="43">
        <f t="shared" si="479"/>
        <v>0</v>
      </c>
      <c r="N940" s="43">
        <f t="shared" ref="N940:W940" si="480">SUBTOTAL(9,N941:N942)</f>
        <v>0</v>
      </c>
      <c r="O940" s="43">
        <f t="shared" si="480"/>
        <v>0</v>
      </c>
      <c r="P940" s="43">
        <f t="shared" si="480"/>
        <v>0</v>
      </c>
      <c r="Q940" s="43">
        <f t="shared" si="480"/>
        <v>0</v>
      </c>
      <c r="R940" s="43">
        <f t="shared" si="480"/>
        <v>0</v>
      </c>
      <c r="S940" s="43">
        <f t="shared" si="480"/>
        <v>0</v>
      </c>
      <c r="T940" s="43">
        <f t="shared" si="480"/>
        <v>0</v>
      </c>
      <c r="U940" s="43">
        <f t="shared" si="480"/>
        <v>0</v>
      </c>
      <c r="V940" s="46">
        <f t="shared" si="480"/>
        <v>0</v>
      </c>
      <c r="W940" s="42">
        <f t="shared" si="480"/>
        <v>0</v>
      </c>
    </row>
    <row r="941" spans="1:23" s="80" customFormat="1" outlineLevel="1" x14ac:dyDescent="0.2">
      <c r="A941" s="365"/>
      <c r="B941" s="35"/>
      <c r="C941" s="33"/>
      <c r="D941" s="33"/>
      <c r="E941" s="34"/>
      <c r="F941" s="180" t="s">
        <v>164</v>
      </c>
      <c r="G941" s="193">
        <f>G412</f>
        <v>0</v>
      </c>
      <c r="H941" s="238">
        <f>G941*(1-VLOOKUP($F941,SHT,2,FALSE))+H412*(1-VLOOKUP($F941,SHT,2,FALSE))</f>
        <v>0</v>
      </c>
      <c r="I941" s="183">
        <f t="shared" ref="I941:V941" si="481">I412*(1-VLOOKUP($F941,SHT,2,FALSE))</f>
        <v>0</v>
      </c>
      <c r="J941" s="183">
        <f t="shared" si="481"/>
        <v>0</v>
      </c>
      <c r="K941" s="200">
        <f t="shared" si="481"/>
        <v>0</v>
      </c>
      <c r="L941" s="184">
        <f t="shared" si="481"/>
        <v>0</v>
      </c>
      <c r="M941" s="195">
        <f t="shared" si="481"/>
        <v>0</v>
      </c>
      <c r="N941" s="185">
        <f t="shared" si="481"/>
        <v>0</v>
      </c>
      <c r="O941" s="185">
        <f t="shared" si="481"/>
        <v>0</v>
      </c>
      <c r="P941" s="185">
        <f t="shared" si="481"/>
        <v>0</v>
      </c>
      <c r="Q941" s="185">
        <f t="shared" si="481"/>
        <v>0</v>
      </c>
      <c r="R941" s="185">
        <f t="shared" si="481"/>
        <v>0</v>
      </c>
      <c r="S941" s="185">
        <f t="shared" si="481"/>
        <v>0</v>
      </c>
      <c r="T941" s="182">
        <f t="shared" si="481"/>
        <v>0</v>
      </c>
      <c r="U941" s="185">
        <f t="shared" si="481"/>
        <v>0</v>
      </c>
      <c r="V941" s="186">
        <f t="shared" si="481"/>
        <v>0</v>
      </c>
      <c r="W941" s="54">
        <f>W412</f>
        <v>0</v>
      </c>
    </row>
    <row r="942" spans="1:23" s="80" customFormat="1" outlineLevel="1" x14ac:dyDescent="0.2">
      <c r="A942" s="365"/>
      <c r="B942" s="35"/>
      <c r="C942" s="33"/>
      <c r="D942" s="33"/>
      <c r="E942" s="34"/>
      <c r="F942" s="180" t="s">
        <v>166</v>
      </c>
      <c r="G942" s="193">
        <f>G413</f>
        <v>0</v>
      </c>
      <c r="H942" s="238">
        <f>G942*(1-VLOOKUP($F942,SHT,2,FALSE))+H413*(1-VLOOKUP($F942,SHT,2,FALSE))</f>
        <v>0</v>
      </c>
      <c r="I942" s="183">
        <f t="shared" ref="I942:V942" si="482">I413*(1-VLOOKUP($F942,SHT,2,FALSE))</f>
        <v>0</v>
      </c>
      <c r="J942" s="183">
        <f t="shared" si="482"/>
        <v>0</v>
      </c>
      <c r="K942" s="200">
        <f t="shared" si="482"/>
        <v>0</v>
      </c>
      <c r="L942" s="184">
        <f t="shared" si="482"/>
        <v>0</v>
      </c>
      <c r="M942" s="195">
        <f t="shared" si="482"/>
        <v>0</v>
      </c>
      <c r="N942" s="185">
        <f t="shared" si="482"/>
        <v>0</v>
      </c>
      <c r="O942" s="185">
        <f t="shared" si="482"/>
        <v>0</v>
      </c>
      <c r="P942" s="185">
        <f t="shared" si="482"/>
        <v>0</v>
      </c>
      <c r="Q942" s="185">
        <f t="shared" si="482"/>
        <v>0</v>
      </c>
      <c r="R942" s="185">
        <f t="shared" si="482"/>
        <v>0</v>
      </c>
      <c r="S942" s="185">
        <f t="shared" si="482"/>
        <v>0</v>
      </c>
      <c r="T942" s="182">
        <f t="shared" si="482"/>
        <v>0</v>
      </c>
      <c r="U942" s="185">
        <f t="shared" si="482"/>
        <v>0</v>
      </c>
      <c r="V942" s="186">
        <f t="shared" si="482"/>
        <v>0</v>
      </c>
      <c r="W942" s="54">
        <f>W413</f>
        <v>0</v>
      </c>
    </row>
    <row r="943" spans="1:23" s="80" customFormat="1" x14ac:dyDescent="0.2">
      <c r="A943" s="365"/>
      <c r="B943" s="35"/>
      <c r="C943" s="33"/>
      <c r="D943" s="33"/>
      <c r="E943" s="34" t="s">
        <v>170</v>
      </c>
      <c r="F943" s="34"/>
      <c r="G943" s="77">
        <f t="shared" ref="G943:M943" si="483">SUBTOTAL(9,G944:G945)</f>
        <v>0</v>
      </c>
      <c r="H943" s="78">
        <f t="shared" si="483"/>
        <v>0</v>
      </c>
      <c r="I943" s="74">
        <f t="shared" si="483"/>
        <v>0</v>
      </c>
      <c r="J943" s="74">
        <f t="shared" si="483"/>
        <v>0</v>
      </c>
      <c r="K943" s="75">
        <f t="shared" si="483"/>
        <v>0</v>
      </c>
      <c r="L943" s="43">
        <f t="shared" si="483"/>
        <v>0</v>
      </c>
      <c r="M943" s="43">
        <f t="shared" si="483"/>
        <v>0</v>
      </c>
      <c r="N943" s="43">
        <f t="shared" ref="N943:W943" si="484">SUBTOTAL(9,N944:N945)</f>
        <v>0</v>
      </c>
      <c r="O943" s="43">
        <f t="shared" si="484"/>
        <v>0</v>
      </c>
      <c r="P943" s="43">
        <f t="shared" si="484"/>
        <v>0</v>
      </c>
      <c r="Q943" s="43">
        <f t="shared" si="484"/>
        <v>0</v>
      </c>
      <c r="R943" s="43">
        <f t="shared" si="484"/>
        <v>0</v>
      </c>
      <c r="S943" s="43">
        <f t="shared" si="484"/>
        <v>0</v>
      </c>
      <c r="T943" s="43">
        <f t="shared" si="484"/>
        <v>0</v>
      </c>
      <c r="U943" s="43">
        <f t="shared" si="484"/>
        <v>0</v>
      </c>
      <c r="V943" s="46">
        <f t="shared" si="484"/>
        <v>0</v>
      </c>
      <c r="W943" s="42">
        <f t="shared" si="484"/>
        <v>0</v>
      </c>
    </row>
    <row r="944" spans="1:23" s="80" customFormat="1" outlineLevel="1" x14ac:dyDescent="0.2">
      <c r="A944" s="365"/>
      <c r="B944" s="35"/>
      <c r="C944" s="33"/>
      <c r="D944" s="33"/>
      <c r="E944" s="34"/>
      <c r="F944" s="180" t="s">
        <v>165</v>
      </c>
      <c r="G944" s="193">
        <f>G415</f>
        <v>0</v>
      </c>
      <c r="H944" s="238">
        <f>G944*(1-VLOOKUP($F944,SHT,2,FALSE))+H415*(1-VLOOKUP($F944,SHT,2,FALSE))</f>
        <v>0</v>
      </c>
      <c r="I944" s="183">
        <f t="shared" ref="I944:V944" si="485">I415*(1-VLOOKUP($F944,SHT,2,FALSE))</f>
        <v>0</v>
      </c>
      <c r="J944" s="183">
        <f t="shared" si="485"/>
        <v>0</v>
      </c>
      <c r="K944" s="200">
        <f t="shared" si="485"/>
        <v>0</v>
      </c>
      <c r="L944" s="184">
        <f t="shared" si="485"/>
        <v>0</v>
      </c>
      <c r="M944" s="195">
        <f t="shared" si="485"/>
        <v>0</v>
      </c>
      <c r="N944" s="185">
        <f t="shared" si="485"/>
        <v>0</v>
      </c>
      <c r="O944" s="185">
        <f t="shared" si="485"/>
        <v>0</v>
      </c>
      <c r="P944" s="185">
        <f t="shared" si="485"/>
        <v>0</v>
      </c>
      <c r="Q944" s="185">
        <f t="shared" si="485"/>
        <v>0</v>
      </c>
      <c r="R944" s="185">
        <f t="shared" si="485"/>
        <v>0</v>
      </c>
      <c r="S944" s="185">
        <f t="shared" si="485"/>
        <v>0</v>
      </c>
      <c r="T944" s="182">
        <f t="shared" si="485"/>
        <v>0</v>
      </c>
      <c r="U944" s="185">
        <f t="shared" si="485"/>
        <v>0</v>
      </c>
      <c r="V944" s="186">
        <f t="shared" si="485"/>
        <v>0</v>
      </c>
      <c r="W944" s="54">
        <f>W415</f>
        <v>0</v>
      </c>
    </row>
    <row r="945" spans="1:23" s="80" customFormat="1" outlineLevel="1" x14ac:dyDescent="0.2">
      <c r="A945" s="365"/>
      <c r="B945" s="35"/>
      <c r="C945" s="33"/>
      <c r="D945" s="33"/>
      <c r="E945" s="34"/>
      <c r="F945" s="180" t="s">
        <v>167</v>
      </c>
      <c r="G945" s="193">
        <f>G416</f>
        <v>0</v>
      </c>
      <c r="H945" s="238">
        <f>G945*(1-VLOOKUP($F945,SHT,2,FALSE))+H416*(1-VLOOKUP($F945,SHT,2,FALSE))</f>
        <v>0</v>
      </c>
      <c r="I945" s="183">
        <f t="shared" ref="I945:V945" si="486">I416*(1-VLOOKUP($F945,SHT,2,FALSE))</f>
        <v>0</v>
      </c>
      <c r="J945" s="183">
        <f t="shared" si="486"/>
        <v>0</v>
      </c>
      <c r="K945" s="200">
        <f t="shared" si="486"/>
        <v>0</v>
      </c>
      <c r="L945" s="184">
        <f t="shared" si="486"/>
        <v>0</v>
      </c>
      <c r="M945" s="195">
        <f t="shared" si="486"/>
        <v>0</v>
      </c>
      <c r="N945" s="185">
        <f t="shared" si="486"/>
        <v>0</v>
      </c>
      <c r="O945" s="185">
        <f t="shared" si="486"/>
        <v>0</v>
      </c>
      <c r="P945" s="185">
        <f t="shared" si="486"/>
        <v>0</v>
      </c>
      <c r="Q945" s="185">
        <f t="shared" si="486"/>
        <v>0</v>
      </c>
      <c r="R945" s="185">
        <f t="shared" si="486"/>
        <v>0</v>
      </c>
      <c r="S945" s="185">
        <f t="shared" si="486"/>
        <v>0</v>
      </c>
      <c r="T945" s="182">
        <f t="shared" si="486"/>
        <v>0</v>
      </c>
      <c r="U945" s="185">
        <f t="shared" si="486"/>
        <v>0</v>
      </c>
      <c r="V945" s="186">
        <f t="shared" si="486"/>
        <v>0</v>
      </c>
      <c r="W945" s="54">
        <f>W416</f>
        <v>0</v>
      </c>
    </row>
    <row r="946" spans="1:23" s="80" customFormat="1" x14ac:dyDescent="0.2">
      <c r="A946" s="365"/>
      <c r="B946" s="35"/>
      <c r="C946" s="33"/>
      <c r="D946" s="33"/>
      <c r="E946" s="34" t="s">
        <v>419</v>
      </c>
      <c r="F946" s="34"/>
      <c r="G946" s="77">
        <f t="shared" ref="G946:W946" si="487">SUBTOTAL(9,G947:G947)</f>
        <v>0</v>
      </c>
      <c r="H946" s="78">
        <f t="shared" si="487"/>
        <v>0</v>
      </c>
      <c r="I946" s="74">
        <f t="shared" si="487"/>
        <v>0</v>
      </c>
      <c r="J946" s="74">
        <f t="shared" si="487"/>
        <v>0</v>
      </c>
      <c r="K946" s="75">
        <f t="shared" si="487"/>
        <v>0</v>
      </c>
      <c r="L946" s="43">
        <f t="shared" si="487"/>
        <v>0</v>
      </c>
      <c r="M946" s="43">
        <f t="shared" si="487"/>
        <v>0</v>
      </c>
      <c r="N946" s="43">
        <f t="shared" si="487"/>
        <v>0</v>
      </c>
      <c r="O946" s="43">
        <f t="shared" si="487"/>
        <v>0</v>
      </c>
      <c r="P946" s="43">
        <f t="shared" si="487"/>
        <v>0</v>
      </c>
      <c r="Q946" s="43">
        <f t="shared" si="487"/>
        <v>0</v>
      </c>
      <c r="R946" s="43">
        <f t="shared" si="487"/>
        <v>0</v>
      </c>
      <c r="S946" s="43">
        <f t="shared" si="487"/>
        <v>0</v>
      </c>
      <c r="T946" s="43">
        <f t="shared" si="487"/>
        <v>0</v>
      </c>
      <c r="U946" s="43">
        <f t="shared" si="487"/>
        <v>0</v>
      </c>
      <c r="V946" s="46">
        <f t="shared" si="487"/>
        <v>0</v>
      </c>
      <c r="W946" s="42">
        <f t="shared" si="487"/>
        <v>0</v>
      </c>
    </row>
    <row r="947" spans="1:23" s="80" customFormat="1" outlineLevel="1" x14ac:dyDescent="0.2">
      <c r="A947" s="365"/>
      <c r="B947" s="35"/>
      <c r="C947" s="33"/>
      <c r="D947" s="33"/>
      <c r="E947" s="34"/>
      <c r="F947" s="180" t="s">
        <v>419</v>
      </c>
      <c r="G947" s="193">
        <f>G418</f>
        <v>0</v>
      </c>
      <c r="H947" s="238">
        <f>G947*(1-VLOOKUP($F947,SHT,2,FALSE))+H418*(1-VLOOKUP($F947,SHT,2,FALSE))</f>
        <v>0</v>
      </c>
      <c r="I947" s="183">
        <f t="shared" ref="I947:V947" si="488">I418*(1-VLOOKUP($F947,SHT,2,FALSE))</f>
        <v>0</v>
      </c>
      <c r="J947" s="183">
        <f t="shared" si="488"/>
        <v>0</v>
      </c>
      <c r="K947" s="200">
        <f t="shared" si="488"/>
        <v>0</v>
      </c>
      <c r="L947" s="184">
        <f t="shared" si="488"/>
        <v>0</v>
      </c>
      <c r="M947" s="195">
        <f t="shared" si="488"/>
        <v>0</v>
      </c>
      <c r="N947" s="185">
        <f t="shared" si="488"/>
        <v>0</v>
      </c>
      <c r="O947" s="185">
        <f t="shared" si="488"/>
        <v>0</v>
      </c>
      <c r="P947" s="185">
        <f t="shared" si="488"/>
        <v>0</v>
      </c>
      <c r="Q947" s="185">
        <f t="shared" si="488"/>
        <v>0</v>
      </c>
      <c r="R947" s="185">
        <f t="shared" si="488"/>
        <v>0</v>
      </c>
      <c r="S947" s="185">
        <f t="shared" si="488"/>
        <v>0</v>
      </c>
      <c r="T947" s="182">
        <f t="shared" si="488"/>
        <v>0</v>
      </c>
      <c r="U947" s="185">
        <f t="shared" si="488"/>
        <v>0</v>
      </c>
      <c r="V947" s="186">
        <f t="shared" si="488"/>
        <v>0</v>
      </c>
      <c r="W947" s="54">
        <f>W418</f>
        <v>0</v>
      </c>
    </row>
    <row r="948" spans="1:23" s="80" customFormat="1" x14ac:dyDescent="0.2">
      <c r="A948" s="365"/>
      <c r="B948" s="35"/>
      <c r="C948" s="33"/>
      <c r="D948" s="33" t="s">
        <v>62</v>
      </c>
      <c r="E948" s="34"/>
      <c r="F948" s="34"/>
      <c r="G948" s="77">
        <f t="shared" ref="G948:W948" si="489">SUBTOTAL(9,G949:G951)</f>
        <v>0</v>
      </c>
      <c r="H948" s="78"/>
      <c r="I948" s="74"/>
      <c r="J948" s="74"/>
      <c r="K948" s="75">
        <f t="shared" si="489"/>
        <v>0</v>
      </c>
      <c r="L948" s="58">
        <f t="shared" si="489"/>
        <v>0</v>
      </c>
      <c r="M948" s="43">
        <f t="shared" si="489"/>
        <v>0</v>
      </c>
      <c r="N948" s="43">
        <f t="shared" si="489"/>
        <v>0</v>
      </c>
      <c r="O948" s="43">
        <f t="shared" si="489"/>
        <v>0</v>
      </c>
      <c r="P948" s="43">
        <f t="shared" si="489"/>
        <v>0</v>
      </c>
      <c r="Q948" s="43">
        <f t="shared" si="489"/>
        <v>0</v>
      </c>
      <c r="R948" s="43">
        <f t="shared" si="489"/>
        <v>0</v>
      </c>
      <c r="S948" s="43">
        <f t="shared" si="489"/>
        <v>0</v>
      </c>
      <c r="T948" s="43">
        <f t="shared" si="489"/>
        <v>0</v>
      </c>
      <c r="U948" s="43">
        <f t="shared" si="489"/>
        <v>0</v>
      </c>
      <c r="V948" s="46">
        <f t="shared" si="489"/>
        <v>0</v>
      </c>
      <c r="W948" s="42">
        <f t="shared" si="489"/>
        <v>0</v>
      </c>
    </row>
    <row r="949" spans="1:23" s="80" customFormat="1" outlineLevel="1" x14ac:dyDescent="0.2">
      <c r="A949" s="365"/>
      <c r="B949" s="35"/>
      <c r="C949" s="33"/>
      <c r="D949" s="33"/>
      <c r="E949" s="34"/>
      <c r="F949" s="180" t="s">
        <v>172</v>
      </c>
      <c r="G949" s="193">
        <f>G420</f>
        <v>0</v>
      </c>
      <c r="H949" s="74"/>
      <c r="I949" s="74"/>
      <c r="J949" s="74"/>
      <c r="K949" s="200">
        <f>($G949+SUM($H420:K420))*VLOOKUP($F949,EIT,2,FALSE)</f>
        <v>0</v>
      </c>
      <c r="L949" s="184">
        <f t="shared" ref="L949:V949" si="490">L420*VLOOKUP($F949,EIT,2,FALSE)</f>
        <v>0</v>
      </c>
      <c r="M949" s="195">
        <f t="shared" si="490"/>
        <v>0</v>
      </c>
      <c r="N949" s="185">
        <f t="shared" si="490"/>
        <v>0</v>
      </c>
      <c r="O949" s="182">
        <f t="shared" si="490"/>
        <v>0</v>
      </c>
      <c r="P949" s="185">
        <f t="shared" si="490"/>
        <v>0</v>
      </c>
      <c r="Q949" s="195">
        <f t="shared" si="490"/>
        <v>0</v>
      </c>
      <c r="R949" s="185">
        <f t="shared" si="490"/>
        <v>0</v>
      </c>
      <c r="S949" s="185">
        <f t="shared" si="490"/>
        <v>0</v>
      </c>
      <c r="T949" s="182">
        <f t="shared" si="490"/>
        <v>0</v>
      </c>
      <c r="U949" s="185">
        <f t="shared" si="490"/>
        <v>0</v>
      </c>
      <c r="V949" s="186">
        <f t="shared" si="490"/>
        <v>0</v>
      </c>
      <c r="W949" s="54">
        <f>W420</f>
        <v>0</v>
      </c>
    </row>
    <row r="950" spans="1:23" s="80" customFormat="1" outlineLevel="1" x14ac:dyDescent="0.2">
      <c r="A950" s="365"/>
      <c r="B950" s="35"/>
      <c r="C950" s="33"/>
      <c r="D950" s="33"/>
      <c r="E950" s="34"/>
      <c r="F950" s="180" t="s">
        <v>173</v>
      </c>
      <c r="G950" s="193">
        <f>G421</f>
        <v>0</v>
      </c>
      <c r="H950" s="74"/>
      <c r="I950" s="74"/>
      <c r="J950" s="74"/>
      <c r="K950" s="75"/>
      <c r="L950" s="184">
        <f>($G950+SUM($H421:L421))*VLOOKUP($F950,EIT,3,FALSE)</f>
        <v>0</v>
      </c>
      <c r="M950" s="185">
        <f>($G950+SUM($H421:$L421))*VLOOKUP($F950,EIT,4,FALSE)+$M421*(VLOOKUP($F950,EIT,3,FALSE)+VLOOKUP($F950,EIT,4,FALSE))</f>
        <v>0</v>
      </c>
      <c r="N950" s="185">
        <f>($G950+SUM($H421:$M421))*VLOOKUP($F950,EIT,5,FALSE)+$N421*(VLOOKUP($F950,EIT,3,FALSE)+VLOOKUP($F950,EIT,4,FALSE)+VLOOKUP($F950,EIT,5,FALSE))</f>
        <v>0</v>
      </c>
      <c r="O950" s="185">
        <f t="shared" ref="O950:V950" si="491">O421*(VLOOKUP($F950,EIT,3,FALSE)+VLOOKUP($F950,EIT,4,FALSE)+VLOOKUP($F950,EIT,5,FALSE))</f>
        <v>0</v>
      </c>
      <c r="P950" s="185">
        <f t="shared" si="491"/>
        <v>0</v>
      </c>
      <c r="Q950" s="185">
        <f t="shared" si="491"/>
        <v>0</v>
      </c>
      <c r="R950" s="185">
        <f t="shared" si="491"/>
        <v>0</v>
      </c>
      <c r="S950" s="185">
        <f t="shared" si="491"/>
        <v>0</v>
      </c>
      <c r="T950" s="185">
        <f t="shared" si="491"/>
        <v>0</v>
      </c>
      <c r="U950" s="185">
        <f t="shared" si="491"/>
        <v>0</v>
      </c>
      <c r="V950" s="186">
        <f t="shared" si="491"/>
        <v>0</v>
      </c>
      <c r="W950" s="54">
        <f>W421</f>
        <v>0</v>
      </c>
    </row>
    <row r="951" spans="1:23" s="80" customFormat="1" outlineLevel="1" x14ac:dyDescent="0.2">
      <c r="A951" s="365"/>
      <c r="B951" s="35"/>
      <c r="C951" s="33"/>
      <c r="D951" s="33"/>
      <c r="E951" s="34"/>
      <c r="F951" s="180" t="s">
        <v>171</v>
      </c>
      <c r="G951" s="193">
        <f>G422</f>
        <v>0</v>
      </c>
      <c r="H951" s="74"/>
      <c r="I951" s="74"/>
      <c r="J951" s="74"/>
      <c r="K951" s="75"/>
      <c r="L951" s="43"/>
      <c r="M951" s="43"/>
      <c r="N951" s="43"/>
      <c r="O951" s="43"/>
      <c r="P951" s="43"/>
      <c r="Q951" s="43"/>
      <c r="R951" s="43"/>
      <c r="S951" s="43"/>
      <c r="T951" s="43"/>
      <c r="U951" s="43"/>
      <c r="V951" s="240"/>
      <c r="W951" s="54">
        <f>W422</f>
        <v>0</v>
      </c>
    </row>
    <row r="952" spans="1:23" s="80" customFormat="1" x14ac:dyDescent="0.2">
      <c r="A952" s="365"/>
      <c r="B952" s="35"/>
      <c r="C952" s="72"/>
      <c r="D952" s="33" t="s">
        <v>174</v>
      </c>
      <c r="E952" s="34"/>
      <c r="F952" s="34"/>
      <c r="G952" s="77">
        <f>SUBTOTAL(9,G953:G954)</f>
        <v>0</v>
      </c>
      <c r="H952" s="78"/>
      <c r="I952" s="74"/>
      <c r="J952" s="74"/>
      <c r="K952" s="75"/>
      <c r="L952" s="58"/>
      <c r="M952" s="43"/>
      <c r="N952" s="43"/>
      <c r="O952" s="43"/>
      <c r="P952" s="43"/>
      <c r="Q952" s="43"/>
      <c r="R952" s="43"/>
      <c r="S952" s="43"/>
      <c r="T952" s="43"/>
      <c r="U952" s="43"/>
      <c r="V952" s="46"/>
      <c r="W952" s="418"/>
    </row>
    <row r="953" spans="1:23" s="80" customFormat="1" outlineLevel="1" x14ac:dyDescent="0.2">
      <c r="A953" s="365"/>
      <c r="B953" s="35"/>
      <c r="C953" s="33"/>
      <c r="D953" s="33"/>
      <c r="E953" s="34"/>
      <c r="F953" s="180" t="s">
        <v>175</v>
      </c>
      <c r="G953" s="193">
        <f>G424</f>
        <v>0</v>
      </c>
      <c r="H953" s="78"/>
      <c r="I953" s="74"/>
      <c r="J953" s="74"/>
      <c r="K953" s="75"/>
      <c r="L953" s="58"/>
      <c r="M953" s="43"/>
      <c r="N953" s="43"/>
      <c r="O953" s="43"/>
      <c r="P953" s="43"/>
      <c r="Q953" s="43"/>
      <c r="R953" s="43"/>
      <c r="S953" s="43"/>
      <c r="T953" s="43"/>
      <c r="U953" s="43"/>
      <c r="V953" s="46"/>
      <c r="W953" s="56"/>
    </row>
    <row r="954" spans="1:23" s="80" customFormat="1" outlineLevel="1" x14ac:dyDescent="0.2">
      <c r="A954" s="365"/>
      <c r="B954" s="35"/>
      <c r="C954" s="33"/>
      <c r="D954" s="33"/>
      <c r="E954" s="34"/>
      <c r="F954" s="180" t="s">
        <v>176</v>
      </c>
      <c r="G954" s="193">
        <f>G425</f>
        <v>0</v>
      </c>
      <c r="H954" s="78"/>
      <c r="I954" s="74"/>
      <c r="J954" s="74"/>
      <c r="K954" s="75"/>
      <c r="L954" s="58"/>
      <c r="M954" s="43"/>
      <c r="N954" s="43"/>
      <c r="O954" s="43"/>
      <c r="P954" s="43"/>
      <c r="Q954" s="43"/>
      <c r="R954" s="43"/>
      <c r="S954" s="43"/>
      <c r="T954" s="43"/>
      <c r="U954" s="43"/>
      <c r="V954" s="46"/>
      <c r="W954" s="56"/>
    </row>
    <row r="955" spans="1:23" x14ac:dyDescent="0.2">
      <c r="A955" s="361"/>
      <c r="B955" s="39"/>
      <c r="C955" s="33" t="s">
        <v>142</v>
      </c>
      <c r="D955" s="34"/>
      <c r="E955" s="34"/>
      <c r="F955" s="34"/>
      <c r="G955" s="83"/>
      <c r="H955" s="51"/>
      <c r="I955" s="50"/>
      <c r="J955" s="50"/>
      <c r="K955" s="52"/>
      <c r="L955" s="51"/>
      <c r="M955" s="50"/>
      <c r="N955" s="50"/>
      <c r="O955" s="50"/>
      <c r="P955" s="50"/>
      <c r="Q955" s="50"/>
      <c r="R955" s="50"/>
      <c r="S955" s="50"/>
      <c r="T955" s="50"/>
      <c r="U955" s="50"/>
      <c r="V955" s="52"/>
      <c r="W955" s="52"/>
    </row>
    <row r="956" spans="1:23" s="80" customFormat="1" x14ac:dyDescent="0.2">
      <c r="A956" s="365"/>
      <c r="B956" s="35"/>
      <c r="C956" s="33"/>
      <c r="D956" s="73" t="s">
        <v>51</v>
      </c>
      <c r="E956" s="34"/>
      <c r="F956" s="34"/>
      <c r="G956" s="77"/>
      <c r="H956" s="78"/>
      <c r="I956" s="74"/>
      <c r="J956" s="74"/>
      <c r="K956" s="75"/>
      <c r="L956" s="58"/>
      <c r="M956" s="43"/>
      <c r="N956" s="43"/>
      <c r="O956" s="43"/>
      <c r="P956" s="43"/>
      <c r="Q956" s="43"/>
      <c r="R956" s="43"/>
      <c r="S956" s="43"/>
      <c r="T956" s="43"/>
      <c r="U956" s="43"/>
      <c r="V956" s="46"/>
      <c r="W956" s="46"/>
    </row>
    <row r="957" spans="1:23" s="80" customFormat="1" x14ac:dyDescent="0.2">
      <c r="A957" s="365"/>
      <c r="B957" s="35"/>
      <c r="C957" s="33"/>
      <c r="D957" s="33"/>
      <c r="E957" s="34" t="s">
        <v>144</v>
      </c>
      <c r="F957" s="34"/>
      <c r="G957" s="77">
        <f t="shared" ref="G957:W957" si="492">SUBTOTAL(9,G958:G961)</f>
        <v>0</v>
      </c>
      <c r="H957" s="78">
        <f t="shared" si="492"/>
        <v>0</v>
      </c>
      <c r="I957" s="74">
        <f t="shared" si="492"/>
        <v>0</v>
      </c>
      <c r="J957" s="74">
        <f t="shared" si="492"/>
        <v>0</v>
      </c>
      <c r="K957" s="75">
        <f t="shared" si="492"/>
        <v>0</v>
      </c>
      <c r="L957" s="43">
        <f t="shared" si="492"/>
        <v>0</v>
      </c>
      <c r="M957" s="43">
        <f t="shared" si="492"/>
        <v>0</v>
      </c>
      <c r="N957" s="43">
        <f t="shared" si="492"/>
        <v>0</v>
      </c>
      <c r="O957" s="43">
        <f t="shared" si="492"/>
        <v>0</v>
      </c>
      <c r="P957" s="43">
        <f t="shared" si="492"/>
        <v>0</v>
      </c>
      <c r="Q957" s="43">
        <f t="shared" si="492"/>
        <v>0</v>
      </c>
      <c r="R957" s="43">
        <f t="shared" si="492"/>
        <v>0</v>
      </c>
      <c r="S957" s="43">
        <f t="shared" si="492"/>
        <v>0</v>
      </c>
      <c r="T957" s="43">
        <f t="shared" si="492"/>
        <v>0</v>
      </c>
      <c r="U957" s="43">
        <f t="shared" si="492"/>
        <v>0</v>
      </c>
      <c r="V957" s="43">
        <f t="shared" si="492"/>
        <v>0</v>
      </c>
      <c r="W957" s="42">
        <f t="shared" si="492"/>
        <v>0</v>
      </c>
    </row>
    <row r="958" spans="1:23" s="80" customFormat="1" outlineLevel="1" x14ac:dyDescent="0.2">
      <c r="A958" s="365"/>
      <c r="B958" s="35"/>
      <c r="C958" s="33"/>
      <c r="D958" s="33"/>
      <c r="E958" s="34"/>
      <c r="F958" s="180" t="s">
        <v>145</v>
      </c>
      <c r="G958" s="193">
        <f>G429</f>
        <v>0</v>
      </c>
      <c r="H958" s="238">
        <f>G958*(1-VLOOKUP($F958,SHT,2,FALSE))+H429*(1-VLOOKUP($F958,SHT,2,FALSE))</f>
        <v>0</v>
      </c>
      <c r="I958" s="183">
        <f t="shared" ref="I958:V958" si="493">I429*(1-VLOOKUP($F958,SHT,2,FALSE))</f>
        <v>0</v>
      </c>
      <c r="J958" s="183">
        <f t="shared" si="493"/>
        <v>0</v>
      </c>
      <c r="K958" s="200">
        <f t="shared" si="493"/>
        <v>0</v>
      </c>
      <c r="L958" s="184">
        <f t="shared" si="493"/>
        <v>0</v>
      </c>
      <c r="M958" s="195">
        <f t="shared" si="493"/>
        <v>0</v>
      </c>
      <c r="N958" s="185">
        <f t="shared" si="493"/>
        <v>0</v>
      </c>
      <c r="O958" s="185">
        <f t="shared" si="493"/>
        <v>0</v>
      </c>
      <c r="P958" s="185">
        <f t="shared" si="493"/>
        <v>0</v>
      </c>
      <c r="Q958" s="185">
        <f t="shared" si="493"/>
        <v>0</v>
      </c>
      <c r="R958" s="185">
        <f t="shared" si="493"/>
        <v>0</v>
      </c>
      <c r="S958" s="185">
        <f t="shared" si="493"/>
        <v>0</v>
      </c>
      <c r="T958" s="182">
        <f t="shared" si="493"/>
        <v>0</v>
      </c>
      <c r="U958" s="185">
        <f t="shared" si="493"/>
        <v>0</v>
      </c>
      <c r="V958" s="186">
        <f t="shared" si="493"/>
        <v>0</v>
      </c>
      <c r="W958" s="54">
        <f>W429</f>
        <v>0</v>
      </c>
    </row>
    <row r="959" spans="1:23" s="80" customFormat="1" outlineLevel="1" x14ac:dyDescent="0.2">
      <c r="A959" s="365"/>
      <c r="B959" s="35"/>
      <c r="C959" s="33"/>
      <c r="D959" s="33"/>
      <c r="E959" s="34"/>
      <c r="F959" s="180" t="s">
        <v>146</v>
      </c>
      <c r="G959" s="193">
        <f>G430</f>
        <v>0</v>
      </c>
      <c r="H959" s="238">
        <f>G959*(1-VLOOKUP($F959,SHT,2,FALSE))+H430*(1-VLOOKUP($F959,SHT,2,FALSE))</f>
        <v>0</v>
      </c>
      <c r="I959" s="183">
        <f t="shared" ref="I959:V959" si="494">I430*(1-VLOOKUP($F959,SHT,2,FALSE))</f>
        <v>0</v>
      </c>
      <c r="J959" s="183">
        <f t="shared" si="494"/>
        <v>0</v>
      </c>
      <c r="K959" s="200">
        <f t="shared" si="494"/>
        <v>0</v>
      </c>
      <c r="L959" s="184">
        <f t="shared" si="494"/>
        <v>0</v>
      </c>
      <c r="M959" s="195">
        <f t="shared" si="494"/>
        <v>0</v>
      </c>
      <c r="N959" s="185">
        <f t="shared" si="494"/>
        <v>0</v>
      </c>
      <c r="O959" s="185">
        <f t="shared" si="494"/>
        <v>0</v>
      </c>
      <c r="P959" s="185">
        <f t="shared" si="494"/>
        <v>0</v>
      </c>
      <c r="Q959" s="185">
        <f t="shared" si="494"/>
        <v>0</v>
      </c>
      <c r="R959" s="185">
        <f t="shared" si="494"/>
        <v>0</v>
      </c>
      <c r="S959" s="185">
        <f t="shared" si="494"/>
        <v>0</v>
      </c>
      <c r="T959" s="182">
        <f t="shared" si="494"/>
        <v>0</v>
      </c>
      <c r="U959" s="185">
        <f t="shared" si="494"/>
        <v>0</v>
      </c>
      <c r="V959" s="186">
        <f t="shared" si="494"/>
        <v>0</v>
      </c>
      <c r="W959" s="54">
        <f>W430</f>
        <v>0</v>
      </c>
    </row>
    <row r="960" spans="1:23" s="80" customFormat="1" outlineLevel="1" x14ac:dyDescent="0.2">
      <c r="A960" s="365"/>
      <c r="B960" s="35"/>
      <c r="C960" s="33"/>
      <c r="D960" s="33"/>
      <c r="E960" s="34"/>
      <c r="F960" s="180" t="s">
        <v>147</v>
      </c>
      <c r="G960" s="193">
        <f>G431</f>
        <v>0</v>
      </c>
      <c r="H960" s="238">
        <f>G960*(1-VLOOKUP($F960,SHT,2,FALSE))+H431*(1-VLOOKUP($F960,SHT,2,FALSE))</f>
        <v>0</v>
      </c>
      <c r="I960" s="183">
        <f t="shared" ref="I960:V960" si="495">I431*(1-VLOOKUP($F960,SHT,2,FALSE))</f>
        <v>0</v>
      </c>
      <c r="J960" s="183">
        <f t="shared" si="495"/>
        <v>0</v>
      </c>
      <c r="K960" s="200">
        <f t="shared" si="495"/>
        <v>0</v>
      </c>
      <c r="L960" s="184">
        <f t="shared" si="495"/>
        <v>0</v>
      </c>
      <c r="M960" s="195">
        <f t="shared" si="495"/>
        <v>0</v>
      </c>
      <c r="N960" s="185">
        <f t="shared" si="495"/>
        <v>0</v>
      </c>
      <c r="O960" s="185">
        <f t="shared" si="495"/>
        <v>0</v>
      </c>
      <c r="P960" s="185">
        <f t="shared" si="495"/>
        <v>0</v>
      </c>
      <c r="Q960" s="185">
        <f t="shared" si="495"/>
        <v>0</v>
      </c>
      <c r="R960" s="185">
        <f t="shared" si="495"/>
        <v>0</v>
      </c>
      <c r="S960" s="185">
        <f t="shared" si="495"/>
        <v>0</v>
      </c>
      <c r="T960" s="182">
        <f t="shared" si="495"/>
        <v>0</v>
      </c>
      <c r="U960" s="185">
        <f t="shared" si="495"/>
        <v>0</v>
      </c>
      <c r="V960" s="186">
        <f t="shared" si="495"/>
        <v>0</v>
      </c>
      <c r="W960" s="54">
        <f>W431</f>
        <v>0</v>
      </c>
    </row>
    <row r="961" spans="1:23" s="80" customFormat="1" outlineLevel="1" x14ac:dyDescent="0.2">
      <c r="A961" s="365"/>
      <c r="B961" s="35"/>
      <c r="C961" s="33"/>
      <c r="D961" s="33"/>
      <c r="E961" s="34"/>
      <c r="F961" s="180" t="s">
        <v>179</v>
      </c>
      <c r="G961" s="193">
        <f>G432</f>
        <v>0</v>
      </c>
      <c r="H961" s="238">
        <f>G961*(1-VLOOKUP($F961,SHT,2,FALSE))+H432*(1-VLOOKUP($F961,SHT,2,FALSE))</f>
        <v>0</v>
      </c>
      <c r="I961" s="183">
        <f t="shared" ref="I961:V961" si="496">I432*(1-VLOOKUP($F961,SHT,2,FALSE))</f>
        <v>0</v>
      </c>
      <c r="J961" s="183">
        <f t="shared" si="496"/>
        <v>0</v>
      </c>
      <c r="K961" s="200">
        <f t="shared" si="496"/>
        <v>0</v>
      </c>
      <c r="L961" s="184">
        <f t="shared" si="496"/>
        <v>0</v>
      </c>
      <c r="M961" s="195">
        <f t="shared" si="496"/>
        <v>0</v>
      </c>
      <c r="N961" s="185">
        <f t="shared" si="496"/>
        <v>0</v>
      </c>
      <c r="O961" s="185">
        <f t="shared" si="496"/>
        <v>0</v>
      </c>
      <c r="P961" s="185">
        <f t="shared" si="496"/>
        <v>0</v>
      </c>
      <c r="Q961" s="185">
        <f t="shared" si="496"/>
        <v>0</v>
      </c>
      <c r="R961" s="185">
        <f t="shared" si="496"/>
        <v>0</v>
      </c>
      <c r="S961" s="185">
        <f t="shared" si="496"/>
        <v>0</v>
      </c>
      <c r="T961" s="182">
        <f t="shared" si="496"/>
        <v>0</v>
      </c>
      <c r="U961" s="185">
        <f t="shared" si="496"/>
        <v>0</v>
      </c>
      <c r="V961" s="186">
        <f t="shared" si="496"/>
        <v>0</v>
      </c>
      <c r="W961" s="54">
        <f>W432</f>
        <v>0</v>
      </c>
    </row>
    <row r="962" spans="1:23" s="80" customFormat="1" x14ac:dyDescent="0.2">
      <c r="A962" s="365"/>
      <c r="B962" s="35"/>
      <c r="C962" s="33"/>
      <c r="D962" s="33"/>
      <c r="E962" s="34" t="s">
        <v>148</v>
      </c>
      <c r="F962" s="34"/>
      <c r="G962" s="77">
        <f t="shared" ref="G962:W962" si="497">SUBTOTAL(9,G963:G966)</f>
        <v>0</v>
      </c>
      <c r="H962" s="78">
        <f t="shared" si="497"/>
        <v>0</v>
      </c>
      <c r="I962" s="74">
        <f t="shared" si="497"/>
        <v>0</v>
      </c>
      <c r="J962" s="74">
        <f t="shared" si="497"/>
        <v>0</v>
      </c>
      <c r="K962" s="75">
        <f t="shared" si="497"/>
        <v>0</v>
      </c>
      <c r="L962" s="43">
        <f t="shared" si="497"/>
        <v>0</v>
      </c>
      <c r="M962" s="43">
        <f t="shared" si="497"/>
        <v>0</v>
      </c>
      <c r="N962" s="43">
        <f t="shared" si="497"/>
        <v>0</v>
      </c>
      <c r="O962" s="43">
        <f t="shared" si="497"/>
        <v>0</v>
      </c>
      <c r="P962" s="43">
        <f t="shared" si="497"/>
        <v>0</v>
      </c>
      <c r="Q962" s="43">
        <f t="shared" si="497"/>
        <v>0</v>
      </c>
      <c r="R962" s="43">
        <f t="shared" si="497"/>
        <v>0</v>
      </c>
      <c r="S962" s="43">
        <f t="shared" si="497"/>
        <v>0</v>
      </c>
      <c r="T962" s="43">
        <f t="shared" si="497"/>
        <v>0</v>
      </c>
      <c r="U962" s="43">
        <f t="shared" si="497"/>
        <v>0</v>
      </c>
      <c r="V962" s="43">
        <f t="shared" si="497"/>
        <v>0</v>
      </c>
      <c r="W962" s="42">
        <f t="shared" si="497"/>
        <v>0</v>
      </c>
    </row>
    <row r="963" spans="1:23" s="80" customFormat="1" outlineLevel="1" x14ac:dyDescent="0.2">
      <c r="A963" s="365"/>
      <c r="B963" s="35"/>
      <c r="C963" s="33"/>
      <c r="D963" s="33"/>
      <c r="E963" s="34"/>
      <c r="F963" s="180" t="s">
        <v>149</v>
      </c>
      <c r="G963" s="193">
        <f>G434</f>
        <v>0</v>
      </c>
      <c r="H963" s="238">
        <f>G963*(1-VLOOKUP($F963,SHT,2,FALSE))+H434*(1-VLOOKUP($F963,SHT,2,FALSE))</f>
        <v>0</v>
      </c>
      <c r="I963" s="183">
        <f t="shared" ref="I963:V963" si="498">I434*(1-VLOOKUP($F963,SHT,2,FALSE))</f>
        <v>0</v>
      </c>
      <c r="J963" s="183">
        <f t="shared" si="498"/>
        <v>0</v>
      </c>
      <c r="K963" s="200">
        <f t="shared" si="498"/>
        <v>0</v>
      </c>
      <c r="L963" s="184">
        <f t="shared" si="498"/>
        <v>0</v>
      </c>
      <c r="M963" s="195">
        <f t="shared" si="498"/>
        <v>0</v>
      </c>
      <c r="N963" s="185">
        <f t="shared" si="498"/>
        <v>0</v>
      </c>
      <c r="O963" s="185">
        <f t="shared" si="498"/>
        <v>0</v>
      </c>
      <c r="P963" s="185">
        <f t="shared" si="498"/>
        <v>0</v>
      </c>
      <c r="Q963" s="185">
        <f t="shared" si="498"/>
        <v>0</v>
      </c>
      <c r="R963" s="185">
        <f t="shared" si="498"/>
        <v>0</v>
      </c>
      <c r="S963" s="185">
        <f t="shared" si="498"/>
        <v>0</v>
      </c>
      <c r="T963" s="182">
        <f t="shared" si="498"/>
        <v>0</v>
      </c>
      <c r="U963" s="185">
        <f t="shared" si="498"/>
        <v>0</v>
      </c>
      <c r="V963" s="186">
        <f t="shared" si="498"/>
        <v>0</v>
      </c>
      <c r="W963" s="54">
        <f>W434</f>
        <v>0</v>
      </c>
    </row>
    <row r="964" spans="1:23" s="80" customFormat="1" outlineLevel="1" x14ac:dyDescent="0.2">
      <c r="A964" s="365"/>
      <c r="B964" s="35"/>
      <c r="C964" s="33"/>
      <c r="D964" s="33"/>
      <c r="E964" s="34"/>
      <c r="F964" s="180" t="s">
        <v>150</v>
      </c>
      <c r="G964" s="193">
        <f>G435</f>
        <v>0</v>
      </c>
      <c r="H964" s="238">
        <f>G964*(1-VLOOKUP($F964,SHT,2,FALSE))+H435*(1-VLOOKUP($F964,SHT,2,FALSE))</f>
        <v>0</v>
      </c>
      <c r="I964" s="183">
        <f t="shared" ref="I964:V964" si="499">I435*(1-VLOOKUP($F964,SHT,2,FALSE))</f>
        <v>0</v>
      </c>
      <c r="J964" s="183">
        <f t="shared" si="499"/>
        <v>0</v>
      </c>
      <c r="K964" s="200">
        <f t="shared" si="499"/>
        <v>0</v>
      </c>
      <c r="L964" s="184">
        <f t="shared" si="499"/>
        <v>0</v>
      </c>
      <c r="M964" s="195">
        <f t="shared" si="499"/>
        <v>0</v>
      </c>
      <c r="N964" s="185">
        <f t="shared" si="499"/>
        <v>0</v>
      </c>
      <c r="O964" s="185">
        <f t="shared" si="499"/>
        <v>0</v>
      </c>
      <c r="P964" s="185">
        <f t="shared" si="499"/>
        <v>0</v>
      </c>
      <c r="Q964" s="185">
        <f t="shared" si="499"/>
        <v>0</v>
      </c>
      <c r="R964" s="185">
        <f t="shared" si="499"/>
        <v>0</v>
      </c>
      <c r="S964" s="185">
        <f t="shared" si="499"/>
        <v>0</v>
      </c>
      <c r="T964" s="182">
        <f t="shared" si="499"/>
        <v>0</v>
      </c>
      <c r="U964" s="185">
        <f t="shared" si="499"/>
        <v>0</v>
      </c>
      <c r="V964" s="186">
        <f t="shared" si="499"/>
        <v>0</v>
      </c>
      <c r="W964" s="54">
        <f>W435</f>
        <v>0</v>
      </c>
    </row>
    <row r="965" spans="1:23" s="80" customFormat="1" outlineLevel="1" x14ac:dyDescent="0.2">
      <c r="A965" s="365"/>
      <c r="B965" s="35"/>
      <c r="C965" s="33"/>
      <c r="D965" s="33"/>
      <c r="E965" s="34"/>
      <c r="F965" s="180" t="s">
        <v>151</v>
      </c>
      <c r="G965" s="193">
        <f>G436</f>
        <v>0</v>
      </c>
      <c r="H965" s="238">
        <f>G965*(1-VLOOKUP($F965,SHT,2,FALSE))+H436*(1-VLOOKUP($F965,SHT,2,FALSE))</f>
        <v>0</v>
      </c>
      <c r="I965" s="183">
        <f t="shared" ref="I965:V965" si="500">I436*(1-VLOOKUP($F965,SHT,2,FALSE))</f>
        <v>0</v>
      </c>
      <c r="J965" s="183">
        <f t="shared" si="500"/>
        <v>0</v>
      </c>
      <c r="K965" s="200">
        <f t="shared" si="500"/>
        <v>0</v>
      </c>
      <c r="L965" s="184">
        <f t="shared" si="500"/>
        <v>0</v>
      </c>
      <c r="M965" s="195">
        <f t="shared" si="500"/>
        <v>0</v>
      </c>
      <c r="N965" s="185">
        <f t="shared" si="500"/>
        <v>0</v>
      </c>
      <c r="O965" s="185">
        <f t="shared" si="500"/>
        <v>0</v>
      </c>
      <c r="P965" s="185">
        <f t="shared" si="500"/>
        <v>0</v>
      </c>
      <c r="Q965" s="185">
        <f t="shared" si="500"/>
        <v>0</v>
      </c>
      <c r="R965" s="185">
        <f t="shared" si="500"/>
        <v>0</v>
      </c>
      <c r="S965" s="185">
        <f t="shared" si="500"/>
        <v>0</v>
      </c>
      <c r="T965" s="182">
        <f t="shared" si="500"/>
        <v>0</v>
      </c>
      <c r="U965" s="185">
        <f t="shared" si="500"/>
        <v>0</v>
      </c>
      <c r="V965" s="186">
        <f t="shared" si="500"/>
        <v>0</v>
      </c>
      <c r="W965" s="54">
        <f>W436</f>
        <v>0</v>
      </c>
    </row>
    <row r="966" spans="1:23" s="80" customFormat="1" outlineLevel="1" x14ac:dyDescent="0.2">
      <c r="A966" s="365"/>
      <c r="B966" s="35"/>
      <c r="C966" s="33"/>
      <c r="D966" s="33"/>
      <c r="E966" s="34"/>
      <c r="F966" s="180" t="s">
        <v>180</v>
      </c>
      <c r="G966" s="193">
        <f>G437</f>
        <v>0</v>
      </c>
      <c r="H966" s="238">
        <f>G966*(1-VLOOKUP($F966,SHT,2,FALSE))+H437*(1-VLOOKUP($F966,SHT,2,FALSE))</f>
        <v>0</v>
      </c>
      <c r="I966" s="183">
        <f t="shared" ref="I966:V966" si="501">I437*(1-VLOOKUP($F966,SHT,2,FALSE))</f>
        <v>0</v>
      </c>
      <c r="J966" s="183">
        <f t="shared" si="501"/>
        <v>0</v>
      </c>
      <c r="K966" s="200">
        <f t="shared" si="501"/>
        <v>0</v>
      </c>
      <c r="L966" s="184">
        <f t="shared" si="501"/>
        <v>0</v>
      </c>
      <c r="M966" s="195">
        <f t="shared" si="501"/>
        <v>0</v>
      </c>
      <c r="N966" s="185">
        <f t="shared" si="501"/>
        <v>0</v>
      </c>
      <c r="O966" s="185">
        <f t="shared" si="501"/>
        <v>0</v>
      </c>
      <c r="P966" s="185">
        <f t="shared" si="501"/>
        <v>0</v>
      </c>
      <c r="Q966" s="185">
        <f t="shared" si="501"/>
        <v>0</v>
      </c>
      <c r="R966" s="185">
        <f t="shared" si="501"/>
        <v>0</v>
      </c>
      <c r="S966" s="185">
        <f t="shared" si="501"/>
        <v>0</v>
      </c>
      <c r="T966" s="182">
        <f t="shared" si="501"/>
        <v>0</v>
      </c>
      <c r="U966" s="185">
        <f t="shared" si="501"/>
        <v>0</v>
      </c>
      <c r="V966" s="186">
        <f t="shared" si="501"/>
        <v>0</v>
      </c>
      <c r="W966" s="54">
        <f>W437</f>
        <v>0</v>
      </c>
    </row>
    <row r="967" spans="1:23" s="80" customFormat="1" x14ac:dyDescent="0.2">
      <c r="A967" s="365"/>
      <c r="B967" s="35"/>
      <c r="C967" s="33"/>
      <c r="D967" s="33"/>
      <c r="E967" s="34" t="s">
        <v>283</v>
      </c>
      <c r="F967" s="34"/>
      <c r="G967" s="77">
        <f t="shared" ref="G967:W967" si="502">SUBTOTAL(9,G968:G968)</f>
        <v>0</v>
      </c>
      <c r="H967" s="78">
        <f t="shared" si="502"/>
        <v>0</v>
      </c>
      <c r="I967" s="74">
        <f t="shared" si="502"/>
        <v>0</v>
      </c>
      <c r="J967" s="74">
        <f t="shared" si="502"/>
        <v>0</v>
      </c>
      <c r="K967" s="75">
        <f t="shared" si="502"/>
        <v>0</v>
      </c>
      <c r="L967" s="43">
        <f t="shared" si="502"/>
        <v>0</v>
      </c>
      <c r="M967" s="43">
        <f t="shared" si="502"/>
        <v>0</v>
      </c>
      <c r="N967" s="43">
        <f t="shared" si="502"/>
        <v>0</v>
      </c>
      <c r="O967" s="43">
        <f t="shared" si="502"/>
        <v>0</v>
      </c>
      <c r="P967" s="43">
        <f t="shared" si="502"/>
        <v>0</v>
      </c>
      <c r="Q967" s="43">
        <f t="shared" si="502"/>
        <v>0</v>
      </c>
      <c r="R967" s="43">
        <f t="shared" si="502"/>
        <v>0</v>
      </c>
      <c r="S967" s="43">
        <f t="shared" si="502"/>
        <v>0</v>
      </c>
      <c r="T967" s="43">
        <f t="shared" si="502"/>
        <v>0</v>
      </c>
      <c r="U967" s="43">
        <f t="shared" si="502"/>
        <v>0</v>
      </c>
      <c r="V967" s="43">
        <f t="shared" si="502"/>
        <v>0</v>
      </c>
      <c r="W967" s="42">
        <f t="shared" si="502"/>
        <v>0</v>
      </c>
    </row>
    <row r="968" spans="1:23" s="80" customFormat="1" outlineLevel="1" x14ac:dyDescent="0.2">
      <c r="A968" s="365"/>
      <c r="B968" s="35"/>
      <c r="C968" s="33"/>
      <c r="D968" s="33"/>
      <c r="E968" s="34"/>
      <c r="F968" s="180" t="s">
        <v>283</v>
      </c>
      <c r="G968" s="193">
        <f>G439</f>
        <v>0</v>
      </c>
      <c r="H968" s="238">
        <f>G968*(1-VLOOKUP($F968,SHT,2,FALSE))+H439*(1-VLOOKUP($F968,SHT,2,FALSE))</f>
        <v>0</v>
      </c>
      <c r="I968" s="183">
        <f t="shared" ref="I968:V968" si="503">I439*(1-VLOOKUP($F968,SHT,2,FALSE))</f>
        <v>0</v>
      </c>
      <c r="J968" s="183">
        <f t="shared" si="503"/>
        <v>0</v>
      </c>
      <c r="K968" s="200">
        <f t="shared" si="503"/>
        <v>0</v>
      </c>
      <c r="L968" s="184">
        <f t="shared" si="503"/>
        <v>0</v>
      </c>
      <c r="M968" s="195">
        <f t="shared" si="503"/>
        <v>0</v>
      </c>
      <c r="N968" s="185">
        <f t="shared" si="503"/>
        <v>0</v>
      </c>
      <c r="O968" s="185">
        <f t="shared" si="503"/>
        <v>0</v>
      </c>
      <c r="P968" s="185">
        <f t="shared" si="503"/>
        <v>0</v>
      </c>
      <c r="Q968" s="185">
        <f t="shared" si="503"/>
        <v>0</v>
      </c>
      <c r="R968" s="185">
        <f t="shared" si="503"/>
        <v>0</v>
      </c>
      <c r="S968" s="185">
        <f t="shared" si="503"/>
        <v>0</v>
      </c>
      <c r="T968" s="182">
        <f t="shared" si="503"/>
        <v>0</v>
      </c>
      <c r="U968" s="185">
        <f t="shared" si="503"/>
        <v>0</v>
      </c>
      <c r="V968" s="186">
        <f t="shared" si="503"/>
        <v>0</v>
      </c>
      <c r="W968" s="54">
        <f>W439</f>
        <v>0</v>
      </c>
    </row>
    <row r="969" spans="1:23" s="80" customFormat="1" x14ac:dyDescent="0.2">
      <c r="A969" s="365"/>
      <c r="B969" s="35"/>
      <c r="C969" s="33"/>
      <c r="D969" s="33" t="s">
        <v>52</v>
      </c>
      <c r="E969" s="34"/>
      <c r="F969" s="34"/>
      <c r="G969" s="77"/>
      <c r="H969" s="78"/>
      <c r="I969" s="74"/>
      <c r="J969" s="74"/>
      <c r="K969" s="75"/>
      <c r="L969" s="58"/>
      <c r="M969" s="43"/>
      <c r="N969" s="43"/>
      <c r="O969" s="43"/>
      <c r="P969" s="43"/>
      <c r="Q969" s="43"/>
      <c r="R969" s="43"/>
      <c r="S969" s="43"/>
      <c r="T969" s="43"/>
      <c r="U969" s="43"/>
      <c r="V969" s="46"/>
      <c r="W969" s="42"/>
    </row>
    <row r="970" spans="1:23" s="80" customFormat="1" x14ac:dyDescent="0.2">
      <c r="A970" s="365"/>
      <c r="B970" s="35"/>
      <c r="C970" s="33"/>
      <c r="D970" s="33"/>
      <c r="E970" s="72" t="s">
        <v>53</v>
      </c>
      <c r="F970" s="34"/>
      <c r="G970" s="77">
        <f t="shared" ref="G970:W970" si="504">SUBTOTAL(9,G971:G972)</f>
        <v>0</v>
      </c>
      <c r="H970" s="78">
        <f t="shared" si="504"/>
        <v>0</v>
      </c>
      <c r="I970" s="74">
        <f t="shared" si="504"/>
        <v>0</v>
      </c>
      <c r="J970" s="74">
        <f t="shared" si="504"/>
        <v>0</v>
      </c>
      <c r="K970" s="75">
        <f t="shared" si="504"/>
        <v>0</v>
      </c>
      <c r="L970" s="43">
        <f t="shared" si="504"/>
        <v>0</v>
      </c>
      <c r="M970" s="43">
        <f t="shared" si="504"/>
        <v>0</v>
      </c>
      <c r="N970" s="43">
        <f t="shared" si="504"/>
        <v>0</v>
      </c>
      <c r="O970" s="43">
        <f t="shared" si="504"/>
        <v>0</v>
      </c>
      <c r="P970" s="43">
        <f t="shared" si="504"/>
        <v>0</v>
      </c>
      <c r="Q970" s="43">
        <f t="shared" si="504"/>
        <v>0</v>
      </c>
      <c r="R970" s="43">
        <f t="shared" si="504"/>
        <v>0</v>
      </c>
      <c r="S970" s="43">
        <f t="shared" si="504"/>
        <v>0</v>
      </c>
      <c r="T970" s="43">
        <f t="shared" si="504"/>
        <v>0</v>
      </c>
      <c r="U970" s="43">
        <f t="shared" si="504"/>
        <v>0</v>
      </c>
      <c r="V970" s="43">
        <f t="shared" si="504"/>
        <v>0</v>
      </c>
      <c r="W970" s="42">
        <f t="shared" si="504"/>
        <v>0</v>
      </c>
    </row>
    <row r="971" spans="1:23" s="80" customFormat="1" outlineLevel="1" x14ac:dyDescent="0.2">
      <c r="A971" s="365"/>
      <c r="B971" s="35"/>
      <c r="C971" s="33"/>
      <c r="D971" s="33"/>
      <c r="E971" s="72"/>
      <c r="F971" s="180" t="s">
        <v>54</v>
      </c>
      <c r="G971" s="193">
        <f>G442</f>
        <v>0</v>
      </c>
      <c r="H971" s="238">
        <f>G971*(1-VLOOKUP($F971,SHT,2,FALSE))+H442*(1-VLOOKUP($F971,SHT,2,FALSE))</f>
        <v>0</v>
      </c>
      <c r="I971" s="183">
        <f t="shared" ref="I971:V971" si="505">I442*(1-VLOOKUP($F971,SHT,2,FALSE))</f>
        <v>0</v>
      </c>
      <c r="J971" s="183">
        <f t="shared" si="505"/>
        <v>0</v>
      </c>
      <c r="K971" s="200">
        <f t="shared" si="505"/>
        <v>0</v>
      </c>
      <c r="L971" s="184">
        <f t="shared" si="505"/>
        <v>0</v>
      </c>
      <c r="M971" s="195">
        <f t="shared" si="505"/>
        <v>0</v>
      </c>
      <c r="N971" s="185">
        <f t="shared" si="505"/>
        <v>0</v>
      </c>
      <c r="O971" s="185">
        <f t="shared" si="505"/>
        <v>0</v>
      </c>
      <c r="P971" s="185">
        <f t="shared" si="505"/>
        <v>0</v>
      </c>
      <c r="Q971" s="185">
        <f t="shared" si="505"/>
        <v>0</v>
      </c>
      <c r="R971" s="185">
        <f t="shared" si="505"/>
        <v>0</v>
      </c>
      <c r="S971" s="185">
        <f t="shared" si="505"/>
        <v>0</v>
      </c>
      <c r="T971" s="182">
        <f t="shared" si="505"/>
        <v>0</v>
      </c>
      <c r="U971" s="185">
        <f t="shared" si="505"/>
        <v>0</v>
      </c>
      <c r="V971" s="186">
        <f t="shared" si="505"/>
        <v>0</v>
      </c>
      <c r="W971" s="54">
        <f>W442</f>
        <v>0</v>
      </c>
    </row>
    <row r="972" spans="1:23" s="80" customFormat="1" outlineLevel="1" x14ac:dyDescent="0.2">
      <c r="A972" s="365"/>
      <c r="B972" s="35"/>
      <c r="C972" s="33"/>
      <c r="D972" s="33"/>
      <c r="E972" s="34"/>
      <c r="F972" s="180" t="s">
        <v>415</v>
      </c>
      <c r="G972" s="193">
        <f>G443</f>
        <v>0</v>
      </c>
      <c r="H972" s="238">
        <f>G972*(1-VLOOKUP($F972,SHT,2,FALSE))+H443*(1-VLOOKUP($F972,SHT,2,FALSE))</f>
        <v>0</v>
      </c>
      <c r="I972" s="183">
        <f t="shared" ref="I972:V972" si="506">I443*(1-VLOOKUP($F972,SHT,2,FALSE))</f>
        <v>0</v>
      </c>
      <c r="J972" s="183">
        <f t="shared" si="506"/>
        <v>0</v>
      </c>
      <c r="K972" s="200">
        <f t="shared" si="506"/>
        <v>0</v>
      </c>
      <c r="L972" s="184">
        <f t="shared" si="506"/>
        <v>0</v>
      </c>
      <c r="M972" s="195">
        <f t="shared" si="506"/>
        <v>0</v>
      </c>
      <c r="N972" s="185">
        <f t="shared" si="506"/>
        <v>0</v>
      </c>
      <c r="O972" s="185">
        <f t="shared" si="506"/>
        <v>0</v>
      </c>
      <c r="P972" s="185">
        <f t="shared" si="506"/>
        <v>0</v>
      </c>
      <c r="Q972" s="185">
        <f t="shared" si="506"/>
        <v>0</v>
      </c>
      <c r="R972" s="185">
        <f t="shared" si="506"/>
        <v>0</v>
      </c>
      <c r="S972" s="185">
        <f t="shared" si="506"/>
        <v>0</v>
      </c>
      <c r="T972" s="182">
        <f t="shared" si="506"/>
        <v>0</v>
      </c>
      <c r="U972" s="185">
        <f t="shared" si="506"/>
        <v>0</v>
      </c>
      <c r="V972" s="186">
        <f t="shared" si="506"/>
        <v>0</v>
      </c>
      <c r="W972" s="54">
        <f>W443</f>
        <v>0</v>
      </c>
    </row>
    <row r="973" spans="1:23" s="80" customFormat="1" x14ac:dyDescent="0.2">
      <c r="A973" s="365"/>
      <c r="B973" s="35"/>
      <c r="C973" s="33"/>
      <c r="D973" s="33"/>
      <c r="E973" s="34" t="s">
        <v>55</v>
      </c>
      <c r="F973" s="34"/>
      <c r="G973" s="77">
        <f t="shared" ref="G973:W973" si="507">SUBTOTAL(9,G974:G975)</f>
        <v>0</v>
      </c>
      <c r="H973" s="78">
        <f t="shared" si="507"/>
        <v>0</v>
      </c>
      <c r="I973" s="74">
        <f t="shared" si="507"/>
        <v>0</v>
      </c>
      <c r="J973" s="74">
        <f t="shared" si="507"/>
        <v>0</v>
      </c>
      <c r="K973" s="75">
        <f t="shared" si="507"/>
        <v>0</v>
      </c>
      <c r="L973" s="43">
        <f t="shared" si="507"/>
        <v>0</v>
      </c>
      <c r="M973" s="43">
        <f t="shared" si="507"/>
        <v>0</v>
      </c>
      <c r="N973" s="43">
        <f t="shared" si="507"/>
        <v>0</v>
      </c>
      <c r="O973" s="43">
        <f t="shared" si="507"/>
        <v>0</v>
      </c>
      <c r="P973" s="43">
        <f t="shared" si="507"/>
        <v>0</v>
      </c>
      <c r="Q973" s="43">
        <f t="shared" si="507"/>
        <v>0</v>
      </c>
      <c r="R973" s="43">
        <f t="shared" si="507"/>
        <v>0</v>
      </c>
      <c r="S973" s="43">
        <f t="shared" si="507"/>
        <v>0</v>
      </c>
      <c r="T973" s="43">
        <f t="shared" si="507"/>
        <v>0</v>
      </c>
      <c r="U973" s="43">
        <f t="shared" si="507"/>
        <v>0</v>
      </c>
      <c r="V973" s="43">
        <f t="shared" si="507"/>
        <v>0</v>
      </c>
      <c r="W973" s="42">
        <f t="shared" si="507"/>
        <v>0</v>
      </c>
    </row>
    <row r="974" spans="1:23" s="80" customFormat="1" outlineLevel="1" x14ac:dyDescent="0.2">
      <c r="A974" s="365"/>
      <c r="B974" s="35"/>
      <c r="C974" s="33"/>
      <c r="D974" s="33"/>
      <c r="E974" s="34"/>
      <c r="F974" s="180" t="s">
        <v>152</v>
      </c>
      <c r="G974" s="193">
        <f>G445</f>
        <v>0</v>
      </c>
      <c r="H974" s="238">
        <f>G974*(1-VLOOKUP($F974,SHT,2,FALSE))+H445*(1-VLOOKUP($F974,SHT,2,FALSE))</f>
        <v>0</v>
      </c>
      <c r="I974" s="183">
        <f t="shared" ref="I974:V974" si="508">I445*(1-VLOOKUP($F974,SHT,2,FALSE))</f>
        <v>0</v>
      </c>
      <c r="J974" s="183">
        <f t="shared" si="508"/>
        <v>0</v>
      </c>
      <c r="K974" s="200">
        <f t="shared" si="508"/>
        <v>0</v>
      </c>
      <c r="L974" s="184">
        <f t="shared" si="508"/>
        <v>0</v>
      </c>
      <c r="M974" s="195">
        <f t="shared" si="508"/>
        <v>0</v>
      </c>
      <c r="N974" s="185">
        <f t="shared" si="508"/>
        <v>0</v>
      </c>
      <c r="O974" s="185">
        <f t="shared" si="508"/>
        <v>0</v>
      </c>
      <c r="P974" s="185">
        <f t="shared" si="508"/>
        <v>0</v>
      </c>
      <c r="Q974" s="185">
        <f t="shared" si="508"/>
        <v>0</v>
      </c>
      <c r="R974" s="185">
        <f t="shared" si="508"/>
        <v>0</v>
      </c>
      <c r="S974" s="185">
        <f t="shared" si="508"/>
        <v>0</v>
      </c>
      <c r="T974" s="182">
        <f t="shared" si="508"/>
        <v>0</v>
      </c>
      <c r="U974" s="185">
        <f t="shared" si="508"/>
        <v>0</v>
      </c>
      <c r="V974" s="186">
        <f t="shared" si="508"/>
        <v>0</v>
      </c>
      <c r="W974" s="54">
        <f>W445</f>
        <v>0</v>
      </c>
    </row>
    <row r="975" spans="1:23" s="80" customFormat="1" outlineLevel="1" x14ac:dyDescent="0.2">
      <c r="A975" s="365"/>
      <c r="B975" s="35"/>
      <c r="C975" s="33"/>
      <c r="D975" s="33"/>
      <c r="E975" s="34"/>
      <c r="F975" s="180" t="s">
        <v>416</v>
      </c>
      <c r="G975" s="193">
        <f>G446</f>
        <v>0</v>
      </c>
      <c r="H975" s="238">
        <f>G975*(1-VLOOKUP($F975,SHT,2,FALSE))+H446*(1-VLOOKUP($F975,SHT,2,FALSE))</f>
        <v>0</v>
      </c>
      <c r="I975" s="183">
        <f t="shared" ref="I975:V975" si="509">I446*(1-VLOOKUP($F975,SHT,2,FALSE))</f>
        <v>0</v>
      </c>
      <c r="J975" s="183">
        <f t="shared" si="509"/>
        <v>0</v>
      </c>
      <c r="K975" s="200">
        <f t="shared" si="509"/>
        <v>0</v>
      </c>
      <c r="L975" s="184">
        <f t="shared" si="509"/>
        <v>0</v>
      </c>
      <c r="M975" s="195">
        <f t="shared" si="509"/>
        <v>0</v>
      </c>
      <c r="N975" s="185">
        <f t="shared" si="509"/>
        <v>0</v>
      </c>
      <c r="O975" s="185">
        <f t="shared" si="509"/>
        <v>0</v>
      </c>
      <c r="P975" s="185">
        <f t="shared" si="509"/>
        <v>0</v>
      </c>
      <c r="Q975" s="185">
        <f t="shared" si="509"/>
        <v>0</v>
      </c>
      <c r="R975" s="185">
        <f t="shared" si="509"/>
        <v>0</v>
      </c>
      <c r="S975" s="185">
        <f t="shared" si="509"/>
        <v>0</v>
      </c>
      <c r="T975" s="182">
        <f t="shared" si="509"/>
        <v>0</v>
      </c>
      <c r="U975" s="185">
        <f t="shared" si="509"/>
        <v>0</v>
      </c>
      <c r="V975" s="186">
        <f t="shared" si="509"/>
        <v>0</v>
      </c>
      <c r="W975" s="54">
        <f>W446</f>
        <v>0</v>
      </c>
    </row>
    <row r="976" spans="1:23" s="80" customFormat="1" x14ac:dyDescent="0.2">
      <c r="A976" s="365"/>
      <c r="B976" s="35"/>
      <c r="C976" s="33"/>
      <c r="D976" s="33"/>
      <c r="E976" s="34" t="s">
        <v>56</v>
      </c>
      <c r="F976" s="34"/>
      <c r="G976" s="77">
        <f t="shared" ref="G976:W976" si="510">SUBTOTAL(9,G977:G978)</f>
        <v>0</v>
      </c>
      <c r="H976" s="78">
        <f t="shared" si="510"/>
        <v>0</v>
      </c>
      <c r="I976" s="74">
        <f t="shared" si="510"/>
        <v>0</v>
      </c>
      <c r="J976" s="74">
        <f t="shared" si="510"/>
        <v>0</v>
      </c>
      <c r="K976" s="75">
        <f t="shared" si="510"/>
        <v>0</v>
      </c>
      <c r="L976" s="43">
        <f t="shared" si="510"/>
        <v>0</v>
      </c>
      <c r="M976" s="43">
        <f t="shared" si="510"/>
        <v>0</v>
      </c>
      <c r="N976" s="43">
        <f t="shared" si="510"/>
        <v>0</v>
      </c>
      <c r="O976" s="43">
        <f t="shared" si="510"/>
        <v>0</v>
      </c>
      <c r="P976" s="43">
        <f t="shared" si="510"/>
        <v>0</v>
      </c>
      <c r="Q976" s="43">
        <f t="shared" si="510"/>
        <v>0</v>
      </c>
      <c r="R976" s="43">
        <f t="shared" si="510"/>
        <v>0</v>
      </c>
      <c r="S976" s="43">
        <f t="shared" si="510"/>
        <v>0</v>
      </c>
      <c r="T976" s="43">
        <f t="shared" si="510"/>
        <v>0</v>
      </c>
      <c r="U976" s="43">
        <f t="shared" si="510"/>
        <v>0</v>
      </c>
      <c r="V976" s="43">
        <f t="shared" si="510"/>
        <v>0</v>
      </c>
      <c r="W976" s="42">
        <f t="shared" si="510"/>
        <v>0</v>
      </c>
    </row>
    <row r="977" spans="1:23" s="80" customFormat="1" outlineLevel="1" x14ac:dyDescent="0.2">
      <c r="A977" s="365"/>
      <c r="B977" s="35"/>
      <c r="C977" s="33"/>
      <c r="D977" s="33"/>
      <c r="E977" s="34"/>
      <c r="F977" s="180" t="s">
        <v>153</v>
      </c>
      <c r="G977" s="193">
        <f>G448</f>
        <v>0</v>
      </c>
      <c r="H977" s="238">
        <f>G977*(1-VLOOKUP($F977,SHT,2,FALSE))+H448*(1-VLOOKUP($F977,SHT,2,FALSE))</f>
        <v>0</v>
      </c>
      <c r="I977" s="183">
        <f t="shared" ref="I977:V977" si="511">I448*(1-VLOOKUP($F977,SHT,2,FALSE))</f>
        <v>0</v>
      </c>
      <c r="J977" s="183">
        <f t="shared" si="511"/>
        <v>0</v>
      </c>
      <c r="K977" s="200">
        <f t="shared" si="511"/>
        <v>0</v>
      </c>
      <c r="L977" s="184">
        <f t="shared" si="511"/>
        <v>0</v>
      </c>
      <c r="M977" s="195">
        <f t="shared" si="511"/>
        <v>0</v>
      </c>
      <c r="N977" s="185">
        <f t="shared" si="511"/>
        <v>0</v>
      </c>
      <c r="O977" s="185">
        <f t="shared" si="511"/>
        <v>0</v>
      </c>
      <c r="P977" s="185">
        <f t="shared" si="511"/>
        <v>0</v>
      </c>
      <c r="Q977" s="185">
        <f t="shared" si="511"/>
        <v>0</v>
      </c>
      <c r="R977" s="185">
        <f t="shared" si="511"/>
        <v>0</v>
      </c>
      <c r="S977" s="185">
        <f t="shared" si="511"/>
        <v>0</v>
      </c>
      <c r="T977" s="182">
        <f t="shared" si="511"/>
        <v>0</v>
      </c>
      <c r="U977" s="185">
        <f t="shared" si="511"/>
        <v>0</v>
      </c>
      <c r="V977" s="186">
        <f t="shared" si="511"/>
        <v>0</v>
      </c>
      <c r="W977" s="54">
        <f>W448</f>
        <v>0</v>
      </c>
    </row>
    <row r="978" spans="1:23" s="80" customFormat="1" outlineLevel="1" x14ac:dyDescent="0.2">
      <c r="A978" s="365"/>
      <c r="B978" s="35"/>
      <c r="C978" s="33"/>
      <c r="D978" s="33"/>
      <c r="E978" s="34"/>
      <c r="F978" s="180" t="s">
        <v>417</v>
      </c>
      <c r="G978" s="193">
        <f>G449</f>
        <v>0</v>
      </c>
      <c r="H978" s="238">
        <f>G978*(1-VLOOKUP($F978,SHT,2,FALSE))+H449*(1-VLOOKUP($F978,SHT,2,FALSE))</f>
        <v>0</v>
      </c>
      <c r="I978" s="183">
        <f t="shared" ref="I978:V978" si="512">I449*(1-VLOOKUP($F978,SHT,2,FALSE))</f>
        <v>0</v>
      </c>
      <c r="J978" s="183">
        <f t="shared" si="512"/>
        <v>0</v>
      </c>
      <c r="K978" s="200">
        <f t="shared" si="512"/>
        <v>0</v>
      </c>
      <c r="L978" s="184">
        <f t="shared" si="512"/>
        <v>0</v>
      </c>
      <c r="M978" s="195">
        <f t="shared" si="512"/>
        <v>0</v>
      </c>
      <c r="N978" s="185">
        <f t="shared" si="512"/>
        <v>0</v>
      </c>
      <c r="O978" s="185">
        <f t="shared" si="512"/>
        <v>0</v>
      </c>
      <c r="P978" s="185">
        <f t="shared" si="512"/>
        <v>0</v>
      </c>
      <c r="Q978" s="185">
        <f t="shared" si="512"/>
        <v>0</v>
      </c>
      <c r="R978" s="185">
        <f t="shared" si="512"/>
        <v>0</v>
      </c>
      <c r="S978" s="185">
        <f t="shared" si="512"/>
        <v>0</v>
      </c>
      <c r="T978" s="182">
        <f t="shared" si="512"/>
        <v>0</v>
      </c>
      <c r="U978" s="185">
        <f t="shared" si="512"/>
        <v>0</v>
      </c>
      <c r="V978" s="186">
        <f t="shared" si="512"/>
        <v>0</v>
      </c>
      <c r="W978" s="54">
        <f>W449</f>
        <v>0</v>
      </c>
    </row>
    <row r="979" spans="1:23" s="80" customFormat="1" x14ac:dyDescent="0.2">
      <c r="A979" s="365"/>
      <c r="B979" s="35"/>
      <c r="C979" s="33"/>
      <c r="D979" s="33" t="s">
        <v>57</v>
      </c>
      <c r="E979" s="34"/>
      <c r="F979" s="34"/>
      <c r="G979" s="77"/>
      <c r="H979" s="78"/>
      <c r="I979" s="74"/>
      <c r="J979" s="74"/>
      <c r="K979" s="75"/>
      <c r="L979" s="58"/>
      <c r="M979" s="43"/>
      <c r="N979" s="43"/>
      <c r="O979" s="43"/>
      <c r="P979" s="43"/>
      <c r="Q979" s="43"/>
      <c r="R979" s="43"/>
      <c r="S979" s="43"/>
      <c r="T979" s="43"/>
      <c r="U979" s="43"/>
      <c r="V979" s="46"/>
      <c r="W979" s="42"/>
    </row>
    <row r="980" spans="1:23" s="80" customFormat="1" x14ac:dyDescent="0.2">
      <c r="A980" s="365"/>
      <c r="B980" s="35"/>
      <c r="C980" s="33"/>
      <c r="D980" s="33"/>
      <c r="E980" s="34" t="s">
        <v>160</v>
      </c>
      <c r="F980" s="34"/>
      <c r="G980" s="77">
        <f t="shared" ref="G980:M980" si="513">SUBTOTAL(9,G981:G982)</f>
        <v>0</v>
      </c>
      <c r="H980" s="78">
        <f t="shared" si="513"/>
        <v>0</v>
      </c>
      <c r="I980" s="74">
        <f t="shared" si="513"/>
        <v>0</v>
      </c>
      <c r="J980" s="74">
        <f t="shared" si="513"/>
        <v>0</v>
      </c>
      <c r="K980" s="75">
        <f t="shared" si="513"/>
        <v>0</v>
      </c>
      <c r="L980" s="43">
        <f t="shared" si="513"/>
        <v>0</v>
      </c>
      <c r="M980" s="43">
        <f t="shared" si="513"/>
        <v>0</v>
      </c>
      <c r="N980" s="43">
        <f t="shared" ref="N980:W980" si="514">SUBTOTAL(9,N981:N982)</f>
        <v>0</v>
      </c>
      <c r="O980" s="43">
        <f t="shared" si="514"/>
        <v>0</v>
      </c>
      <c r="P980" s="43">
        <f t="shared" si="514"/>
        <v>0</v>
      </c>
      <c r="Q980" s="43">
        <f t="shared" si="514"/>
        <v>0</v>
      </c>
      <c r="R980" s="43">
        <f t="shared" si="514"/>
        <v>0</v>
      </c>
      <c r="S980" s="43">
        <f t="shared" si="514"/>
        <v>0</v>
      </c>
      <c r="T980" s="43">
        <f t="shared" si="514"/>
        <v>0</v>
      </c>
      <c r="U980" s="43">
        <f t="shared" si="514"/>
        <v>0</v>
      </c>
      <c r="V980" s="46">
        <f t="shared" si="514"/>
        <v>0</v>
      </c>
      <c r="W980" s="42">
        <f t="shared" si="514"/>
        <v>0</v>
      </c>
    </row>
    <row r="981" spans="1:23" s="80" customFormat="1" outlineLevel="1" x14ac:dyDescent="0.2">
      <c r="A981" s="365"/>
      <c r="B981" s="35"/>
      <c r="C981" s="33"/>
      <c r="D981" s="33"/>
      <c r="E981" s="34"/>
      <c r="F981" s="180" t="s">
        <v>60</v>
      </c>
      <c r="G981" s="193">
        <f>G452</f>
        <v>0</v>
      </c>
      <c r="H981" s="238">
        <f>G981*(1-VLOOKUP($F981,SHT,2,FALSE))+H452*(1-VLOOKUP($F981,SHT,2,FALSE))</f>
        <v>0</v>
      </c>
      <c r="I981" s="183">
        <f t="shared" ref="I981:V981" si="515">I452*(1-VLOOKUP($F981,SHT,2,FALSE))</f>
        <v>0</v>
      </c>
      <c r="J981" s="183">
        <f t="shared" si="515"/>
        <v>0</v>
      </c>
      <c r="K981" s="200">
        <f t="shared" si="515"/>
        <v>0</v>
      </c>
      <c r="L981" s="184">
        <f t="shared" si="515"/>
        <v>0</v>
      </c>
      <c r="M981" s="195">
        <f t="shared" si="515"/>
        <v>0</v>
      </c>
      <c r="N981" s="185">
        <f t="shared" si="515"/>
        <v>0</v>
      </c>
      <c r="O981" s="185">
        <f t="shared" si="515"/>
        <v>0</v>
      </c>
      <c r="P981" s="185">
        <f t="shared" si="515"/>
        <v>0</v>
      </c>
      <c r="Q981" s="185">
        <f t="shared" si="515"/>
        <v>0</v>
      </c>
      <c r="R981" s="185">
        <f t="shared" si="515"/>
        <v>0</v>
      </c>
      <c r="S981" s="185">
        <f t="shared" si="515"/>
        <v>0</v>
      </c>
      <c r="T981" s="182">
        <f t="shared" si="515"/>
        <v>0</v>
      </c>
      <c r="U981" s="185">
        <f t="shared" si="515"/>
        <v>0</v>
      </c>
      <c r="V981" s="186">
        <f t="shared" si="515"/>
        <v>0</v>
      </c>
      <c r="W981" s="54">
        <f>W452</f>
        <v>0</v>
      </c>
    </row>
    <row r="982" spans="1:23" s="80" customFormat="1" outlineLevel="1" x14ac:dyDescent="0.2">
      <c r="A982" s="365"/>
      <c r="B982" s="35"/>
      <c r="C982" s="33"/>
      <c r="D982" s="33"/>
      <c r="E982" s="34"/>
      <c r="F982" s="180" t="s">
        <v>161</v>
      </c>
      <c r="G982" s="193">
        <f>G453</f>
        <v>0</v>
      </c>
      <c r="H982" s="238">
        <f>G982*(1-VLOOKUP($F982,SHT,2,FALSE))+H453*(1-VLOOKUP($F982,SHT,2,FALSE))</f>
        <v>0</v>
      </c>
      <c r="I982" s="183">
        <f t="shared" ref="I982:V982" si="516">I453*(1-VLOOKUP($F982,SHT,2,FALSE))</f>
        <v>0</v>
      </c>
      <c r="J982" s="183">
        <f t="shared" si="516"/>
        <v>0</v>
      </c>
      <c r="K982" s="200">
        <f t="shared" si="516"/>
        <v>0</v>
      </c>
      <c r="L982" s="184">
        <f t="shared" si="516"/>
        <v>0</v>
      </c>
      <c r="M982" s="195">
        <f t="shared" si="516"/>
        <v>0</v>
      </c>
      <c r="N982" s="185">
        <f t="shared" si="516"/>
        <v>0</v>
      </c>
      <c r="O982" s="185">
        <f t="shared" si="516"/>
        <v>0</v>
      </c>
      <c r="P982" s="185">
        <f t="shared" si="516"/>
        <v>0</v>
      </c>
      <c r="Q982" s="185">
        <f t="shared" si="516"/>
        <v>0</v>
      </c>
      <c r="R982" s="185">
        <f t="shared" si="516"/>
        <v>0</v>
      </c>
      <c r="S982" s="185">
        <f t="shared" si="516"/>
        <v>0</v>
      </c>
      <c r="T982" s="182">
        <f t="shared" si="516"/>
        <v>0</v>
      </c>
      <c r="U982" s="185">
        <f t="shared" si="516"/>
        <v>0</v>
      </c>
      <c r="V982" s="186">
        <f t="shared" si="516"/>
        <v>0</v>
      </c>
      <c r="W982" s="54">
        <f>W453</f>
        <v>0</v>
      </c>
    </row>
    <row r="983" spans="1:23" s="80" customFormat="1" x14ac:dyDescent="0.2">
      <c r="A983" s="365"/>
      <c r="B983" s="35"/>
      <c r="C983" s="33"/>
      <c r="D983" s="33"/>
      <c r="E983" s="34" t="s">
        <v>154</v>
      </c>
      <c r="F983" s="34"/>
      <c r="G983" s="77">
        <f t="shared" ref="G983:W983" si="517">SUBTOTAL(9,G984:G986)</f>
        <v>0</v>
      </c>
      <c r="H983" s="78">
        <f t="shared" si="517"/>
        <v>0</v>
      </c>
      <c r="I983" s="74">
        <f t="shared" si="517"/>
        <v>0</v>
      </c>
      <c r="J983" s="74">
        <f t="shared" si="517"/>
        <v>0</v>
      </c>
      <c r="K983" s="75">
        <f t="shared" si="517"/>
        <v>0</v>
      </c>
      <c r="L983" s="43">
        <f t="shared" si="517"/>
        <v>0</v>
      </c>
      <c r="M983" s="43">
        <f t="shared" si="517"/>
        <v>0</v>
      </c>
      <c r="N983" s="43">
        <f t="shared" si="517"/>
        <v>0</v>
      </c>
      <c r="O983" s="43">
        <f t="shared" si="517"/>
        <v>0</v>
      </c>
      <c r="P983" s="43">
        <f t="shared" si="517"/>
        <v>0</v>
      </c>
      <c r="Q983" s="43">
        <f t="shared" si="517"/>
        <v>0</v>
      </c>
      <c r="R983" s="43">
        <f t="shared" si="517"/>
        <v>0</v>
      </c>
      <c r="S983" s="43">
        <f t="shared" si="517"/>
        <v>0</v>
      </c>
      <c r="T983" s="43">
        <f t="shared" si="517"/>
        <v>0</v>
      </c>
      <c r="U983" s="43">
        <f t="shared" si="517"/>
        <v>0</v>
      </c>
      <c r="V983" s="43">
        <f t="shared" si="517"/>
        <v>0</v>
      </c>
      <c r="W983" s="42">
        <f t="shared" si="517"/>
        <v>0</v>
      </c>
    </row>
    <row r="984" spans="1:23" s="80" customFormat="1" outlineLevel="1" x14ac:dyDescent="0.2">
      <c r="A984" s="365"/>
      <c r="B984" s="35"/>
      <c r="C984" s="33"/>
      <c r="D984" s="33"/>
      <c r="E984" s="34"/>
      <c r="F984" s="180" t="s">
        <v>58</v>
      </c>
      <c r="G984" s="193">
        <f>G455</f>
        <v>0</v>
      </c>
      <c r="H984" s="238">
        <f>G984*(1-VLOOKUP($F984,SHT,2,FALSE))+H455*(1-VLOOKUP($F984,SHT,2,FALSE))</f>
        <v>0</v>
      </c>
      <c r="I984" s="183">
        <f t="shared" ref="I984:V984" si="518">I455*(1-VLOOKUP($F984,SHT,2,FALSE))</f>
        <v>0</v>
      </c>
      <c r="J984" s="183">
        <f t="shared" si="518"/>
        <v>0</v>
      </c>
      <c r="K984" s="200">
        <f t="shared" si="518"/>
        <v>0</v>
      </c>
      <c r="L984" s="184">
        <f t="shared" si="518"/>
        <v>0</v>
      </c>
      <c r="M984" s="195">
        <f t="shared" si="518"/>
        <v>0</v>
      </c>
      <c r="N984" s="185">
        <f t="shared" si="518"/>
        <v>0</v>
      </c>
      <c r="O984" s="185">
        <f t="shared" si="518"/>
        <v>0</v>
      </c>
      <c r="P984" s="185">
        <f t="shared" si="518"/>
        <v>0</v>
      </c>
      <c r="Q984" s="185">
        <f t="shared" si="518"/>
        <v>0</v>
      </c>
      <c r="R984" s="185">
        <f t="shared" si="518"/>
        <v>0</v>
      </c>
      <c r="S984" s="185">
        <f t="shared" si="518"/>
        <v>0</v>
      </c>
      <c r="T984" s="182">
        <f t="shared" si="518"/>
        <v>0</v>
      </c>
      <c r="U984" s="185">
        <f t="shared" si="518"/>
        <v>0</v>
      </c>
      <c r="V984" s="186">
        <f t="shared" si="518"/>
        <v>0</v>
      </c>
      <c r="W984" s="54">
        <f>W455</f>
        <v>0</v>
      </c>
    </row>
    <row r="985" spans="1:23" s="80" customFormat="1" outlineLevel="1" x14ac:dyDescent="0.2">
      <c r="A985" s="365"/>
      <c r="B985" s="35"/>
      <c r="C985" s="33"/>
      <c r="D985" s="33"/>
      <c r="E985" s="34"/>
      <c r="F985" s="180" t="s">
        <v>155</v>
      </c>
      <c r="G985" s="193">
        <f>G456</f>
        <v>0</v>
      </c>
      <c r="H985" s="238">
        <f>G985*(1-VLOOKUP($F985,SHT,2,FALSE))+H456*(1-VLOOKUP($F985,SHT,2,FALSE))</f>
        <v>0</v>
      </c>
      <c r="I985" s="183">
        <f t="shared" ref="I985:V985" si="519">I456*(1-VLOOKUP($F985,SHT,2,FALSE))</f>
        <v>0</v>
      </c>
      <c r="J985" s="183">
        <f t="shared" si="519"/>
        <v>0</v>
      </c>
      <c r="K985" s="200">
        <f t="shared" si="519"/>
        <v>0</v>
      </c>
      <c r="L985" s="184">
        <f t="shared" si="519"/>
        <v>0</v>
      </c>
      <c r="M985" s="195">
        <f t="shared" si="519"/>
        <v>0</v>
      </c>
      <c r="N985" s="185">
        <f t="shared" si="519"/>
        <v>0</v>
      </c>
      <c r="O985" s="185">
        <f t="shared" si="519"/>
        <v>0</v>
      </c>
      <c r="P985" s="185">
        <f t="shared" si="519"/>
        <v>0</v>
      </c>
      <c r="Q985" s="185">
        <f t="shared" si="519"/>
        <v>0</v>
      </c>
      <c r="R985" s="185">
        <f t="shared" si="519"/>
        <v>0</v>
      </c>
      <c r="S985" s="185">
        <f t="shared" si="519"/>
        <v>0</v>
      </c>
      <c r="T985" s="182">
        <f t="shared" si="519"/>
        <v>0</v>
      </c>
      <c r="U985" s="185">
        <f t="shared" si="519"/>
        <v>0</v>
      </c>
      <c r="V985" s="186">
        <f t="shared" si="519"/>
        <v>0</v>
      </c>
      <c r="W985" s="54">
        <f>W456</f>
        <v>0</v>
      </c>
    </row>
    <row r="986" spans="1:23" s="80" customFormat="1" outlineLevel="1" x14ac:dyDescent="0.2">
      <c r="A986" s="365"/>
      <c r="B986" s="35"/>
      <c r="C986" s="33"/>
      <c r="D986" s="33"/>
      <c r="E986" s="34"/>
      <c r="F986" s="180" t="s">
        <v>156</v>
      </c>
      <c r="G986" s="193">
        <f>G457</f>
        <v>0</v>
      </c>
      <c r="H986" s="238">
        <f>G986*(1-VLOOKUP($F986,SHT,2,FALSE))+H457*(1-VLOOKUP($F986,SHT,2,FALSE))</f>
        <v>0</v>
      </c>
      <c r="I986" s="183">
        <f t="shared" ref="I986:V986" si="520">I457*(1-VLOOKUP($F986,SHT,2,FALSE))</f>
        <v>0</v>
      </c>
      <c r="J986" s="183">
        <f t="shared" si="520"/>
        <v>0</v>
      </c>
      <c r="K986" s="200">
        <f t="shared" si="520"/>
        <v>0</v>
      </c>
      <c r="L986" s="184">
        <f t="shared" si="520"/>
        <v>0</v>
      </c>
      <c r="M986" s="195">
        <f t="shared" si="520"/>
        <v>0</v>
      </c>
      <c r="N986" s="185">
        <f t="shared" si="520"/>
        <v>0</v>
      </c>
      <c r="O986" s="185">
        <f t="shared" si="520"/>
        <v>0</v>
      </c>
      <c r="P986" s="185">
        <f t="shared" si="520"/>
        <v>0</v>
      </c>
      <c r="Q986" s="185">
        <f t="shared" si="520"/>
        <v>0</v>
      </c>
      <c r="R986" s="185">
        <f t="shared" si="520"/>
        <v>0</v>
      </c>
      <c r="S986" s="185">
        <f t="shared" si="520"/>
        <v>0</v>
      </c>
      <c r="T986" s="182">
        <f t="shared" si="520"/>
        <v>0</v>
      </c>
      <c r="U986" s="185">
        <f t="shared" si="520"/>
        <v>0</v>
      </c>
      <c r="V986" s="186">
        <f t="shared" si="520"/>
        <v>0</v>
      </c>
      <c r="W986" s="54">
        <f>W457</f>
        <v>0</v>
      </c>
    </row>
    <row r="987" spans="1:23" s="80" customFormat="1" x14ac:dyDescent="0.2">
      <c r="A987" s="365"/>
      <c r="B987" s="35"/>
      <c r="C987" s="33"/>
      <c r="D987" s="33"/>
      <c r="E987" s="34" t="s">
        <v>162</v>
      </c>
      <c r="F987" s="34"/>
      <c r="G987" s="77">
        <f t="shared" ref="G987:M987" si="521">SUBTOTAL(9,G988:G989)</f>
        <v>0</v>
      </c>
      <c r="H987" s="78">
        <f t="shared" si="521"/>
        <v>0</v>
      </c>
      <c r="I987" s="74">
        <f t="shared" si="521"/>
        <v>0</v>
      </c>
      <c r="J987" s="74">
        <f t="shared" si="521"/>
        <v>0</v>
      </c>
      <c r="K987" s="75">
        <f t="shared" si="521"/>
        <v>0</v>
      </c>
      <c r="L987" s="43">
        <f t="shared" si="521"/>
        <v>0</v>
      </c>
      <c r="M987" s="43">
        <f t="shared" si="521"/>
        <v>0</v>
      </c>
      <c r="N987" s="43">
        <f t="shared" ref="N987:W987" si="522">SUBTOTAL(9,N988:N989)</f>
        <v>0</v>
      </c>
      <c r="O987" s="43">
        <f t="shared" si="522"/>
        <v>0</v>
      </c>
      <c r="P987" s="43">
        <f t="shared" si="522"/>
        <v>0</v>
      </c>
      <c r="Q987" s="43">
        <f t="shared" si="522"/>
        <v>0</v>
      </c>
      <c r="R987" s="43">
        <f t="shared" si="522"/>
        <v>0</v>
      </c>
      <c r="S987" s="43">
        <f t="shared" si="522"/>
        <v>0</v>
      </c>
      <c r="T987" s="43">
        <f t="shared" si="522"/>
        <v>0</v>
      </c>
      <c r="U987" s="43">
        <f t="shared" si="522"/>
        <v>0</v>
      </c>
      <c r="V987" s="46">
        <f t="shared" si="522"/>
        <v>0</v>
      </c>
      <c r="W987" s="42">
        <f t="shared" si="522"/>
        <v>0</v>
      </c>
    </row>
    <row r="988" spans="1:23" s="80" customFormat="1" outlineLevel="1" x14ac:dyDescent="0.2">
      <c r="A988" s="365"/>
      <c r="B988" s="35"/>
      <c r="C988" s="33"/>
      <c r="D988" s="33"/>
      <c r="E988" s="34"/>
      <c r="F988" s="180" t="s">
        <v>61</v>
      </c>
      <c r="G988" s="193">
        <f>G459</f>
        <v>0</v>
      </c>
      <c r="H988" s="238">
        <f>G988*(1-VLOOKUP($F988,SHT,2,FALSE))+H459*(1-VLOOKUP($F988,SHT,2,FALSE))</f>
        <v>0</v>
      </c>
      <c r="I988" s="183">
        <f t="shared" ref="I988:V988" si="523">I459*(1-VLOOKUP($F988,SHT,2,FALSE))</f>
        <v>0</v>
      </c>
      <c r="J988" s="183">
        <f t="shared" si="523"/>
        <v>0</v>
      </c>
      <c r="K988" s="200">
        <f t="shared" si="523"/>
        <v>0</v>
      </c>
      <c r="L988" s="184">
        <f t="shared" si="523"/>
        <v>0</v>
      </c>
      <c r="M988" s="195">
        <f t="shared" si="523"/>
        <v>0</v>
      </c>
      <c r="N988" s="185">
        <f t="shared" si="523"/>
        <v>0</v>
      </c>
      <c r="O988" s="185">
        <f t="shared" si="523"/>
        <v>0</v>
      </c>
      <c r="P988" s="185">
        <f t="shared" si="523"/>
        <v>0</v>
      </c>
      <c r="Q988" s="185">
        <f t="shared" si="523"/>
        <v>0</v>
      </c>
      <c r="R988" s="185">
        <f t="shared" si="523"/>
        <v>0</v>
      </c>
      <c r="S988" s="185">
        <f t="shared" si="523"/>
        <v>0</v>
      </c>
      <c r="T988" s="182">
        <f t="shared" si="523"/>
        <v>0</v>
      </c>
      <c r="U988" s="185">
        <f t="shared" si="523"/>
        <v>0</v>
      </c>
      <c r="V988" s="186">
        <f t="shared" si="523"/>
        <v>0</v>
      </c>
      <c r="W988" s="54">
        <f>W459</f>
        <v>0</v>
      </c>
    </row>
    <row r="989" spans="1:23" s="80" customFormat="1" outlineLevel="1" x14ac:dyDescent="0.2">
      <c r="A989" s="365"/>
      <c r="B989" s="35"/>
      <c r="C989" s="33"/>
      <c r="D989" s="33"/>
      <c r="E989" s="34"/>
      <c r="F989" s="180" t="s">
        <v>163</v>
      </c>
      <c r="G989" s="193">
        <f>G460</f>
        <v>0</v>
      </c>
      <c r="H989" s="238">
        <f>G989*(1-VLOOKUP($F989,SHT,2,FALSE))+H460*(1-VLOOKUP($F989,SHT,2,FALSE))</f>
        <v>0</v>
      </c>
      <c r="I989" s="183">
        <f t="shared" ref="I989:V989" si="524">I460*(1-VLOOKUP($F989,SHT,2,FALSE))</f>
        <v>0</v>
      </c>
      <c r="J989" s="183">
        <f t="shared" si="524"/>
        <v>0</v>
      </c>
      <c r="K989" s="200">
        <f t="shared" si="524"/>
        <v>0</v>
      </c>
      <c r="L989" s="184">
        <f t="shared" si="524"/>
        <v>0</v>
      </c>
      <c r="M989" s="195">
        <f t="shared" si="524"/>
        <v>0</v>
      </c>
      <c r="N989" s="185">
        <f t="shared" si="524"/>
        <v>0</v>
      </c>
      <c r="O989" s="185">
        <f t="shared" si="524"/>
        <v>0</v>
      </c>
      <c r="P989" s="185">
        <f t="shared" si="524"/>
        <v>0</v>
      </c>
      <c r="Q989" s="185">
        <f t="shared" si="524"/>
        <v>0</v>
      </c>
      <c r="R989" s="185">
        <f t="shared" si="524"/>
        <v>0</v>
      </c>
      <c r="S989" s="185">
        <f t="shared" si="524"/>
        <v>0</v>
      </c>
      <c r="T989" s="182">
        <f t="shared" si="524"/>
        <v>0</v>
      </c>
      <c r="U989" s="185">
        <f t="shared" si="524"/>
        <v>0</v>
      </c>
      <c r="V989" s="186">
        <f t="shared" si="524"/>
        <v>0</v>
      </c>
      <c r="W989" s="54">
        <f>W460</f>
        <v>0</v>
      </c>
    </row>
    <row r="990" spans="1:23" s="80" customFormat="1" x14ac:dyDescent="0.2">
      <c r="A990" s="365"/>
      <c r="B990" s="35"/>
      <c r="C990" s="33"/>
      <c r="D990" s="33"/>
      <c r="E990" s="34" t="s">
        <v>157</v>
      </c>
      <c r="F990" s="34"/>
      <c r="G990" s="77">
        <f t="shared" ref="G990:W990" si="525">SUBTOTAL(9,G991:G993)</f>
        <v>0</v>
      </c>
      <c r="H990" s="78">
        <f t="shared" si="525"/>
        <v>0</v>
      </c>
      <c r="I990" s="74">
        <f t="shared" si="525"/>
        <v>0</v>
      </c>
      <c r="J990" s="74">
        <f t="shared" si="525"/>
        <v>0</v>
      </c>
      <c r="K990" s="75">
        <f t="shared" si="525"/>
        <v>0</v>
      </c>
      <c r="L990" s="43">
        <f t="shared" si="525"/>
        <v>0</v>
      </c>
      <c r="M990" s="43">
        <f t="shared" si="525"/>
        <v>0</v>
      </c>
      <c r="N990" s="43">
        <f t="shared" si="525"/>
        <v>0</v>
      </c>
      <c r="O990" s="43">
        <f t="shared" si="525"/>
        <v>0</v>
      </c>
      <c r="P990" s="43">
        <f t="shared" si="525"/>
        <v>0</v>
      </c>
      <c r="Q990" s="43">
        <f t="shared" si="525"/>
        <v>0</v>
      </c>
      <c r="R990" s="43">
        <f t="shared" si="525"/>
        <v>0</v>
      </c>
      <c r="S990" s="43">
        <f t="shared" si="525"/>
        <v>0</v>
      </c>
      <c r="T990" s="43">
        <f t="shared" si="525"/>
        <v>0</v>
      </c>
      <c r="U990" s="43">
        <f t="shared" si="525"/>
        <v>0</v>
      </c>
      <c r="V990" s="43">
        <f t="shared" si="525"/>
        <v>0</v>
      </c>
      <c r="W990" s="42">
        <f t="shared" si="525"/>
        <v>0</v>
      </c>
    </row>
    <row r="991" spans="1:23" s="80" customFormat="1" outlineLevel="1" x14ac:dyDescent="0.2">
      <c r="A991" s="365"/>
      <c r="B991" s="35"/>
      <c r="C991" s="33"/>
      <c r="D991" s="33"/>
      <c r="E991" s="34"/>
      <c r="F991" s="180" t="s">
        <v>59</v>
      </c>
      <c r="G991" s="193">
        <f>G462</f>
        <v>0</v>
      </c>
      <c r="H991" s="238">
        <f>G991*(1-VLOOKUP($F991,SHT,2,FALSE))+H462*(1-VLOOKUP($F991,SHT,2,FALSE))</f>
        <v>0</v>
      </c>
      <c r="I991" s="183">
        <f t="shared" ref="I991:V991" si="526">I462*(1-VLOOKUP($F991,SHT,2,FALSE))</f>
        <v>0</v>
      </c>
      <c r="J991" s="183">
        <f t="shared" si="526"/>
        <v>0</v>
      </c>
      <c r="K991" s="200">
        <f t="shared" si="526"/>
        <v>0</v>
      </c>
      <c r="L991" s="184">
        <f t="shared" si="526"/>
        <v>0</v>
      </c>
      <c r="M991" s="195">
        <f t="shared" si="526"/>
        <v>0</v>
      </c>
      <c r="N991" s="185">
        <f t="shared" si="526"/>
        <v>0</v>
      </c>
      <c r="O991" s="185">
        <f t="shared" si="526"/>
        <v>0</v>
      </c>
      <c r="P991" s="185">
        <f t="shared" si="526"/>
        <v>0</v>
      </c>
      <c r="Q991" s="185">
        <f t="shared" si="526"/>
        <v>0</v>
      </c>
      <c r="R991" s="185">
        <f t="shared" si="526"/>
        <v>0</v>
      </c>
      <c r="S991" s="185">
        <f t="shared" si="526"/>
        <v>0</v>
      </c>
      <c r="T991" s="182">
        <f t="shared" si="526"/>
        <v>0</v>
      </c>
      <c r="U991" s="185">
        <f t="shared" si="526"/>
        <v>0</v>
      </c>
      <c r="V991" s="186">
        <f t="shared" si="526"/>
        <v>0</v>
      </c>
      <c r="W991" s="54">
        <f>W462</f>
        <v>0</v>
      </c>
    </row>
    <row r="992" spans="1:23" s="80" customFormat="1" outlineLevel="1" x14ac:dyDescent="0.2">
      <c r="A992" s="365"/>
      <c r="B992" s="35"/>
      <c r="C992" s="33"/>
      <c r="D992" s="33"/>
      <c r="E992" s="34"/>
      <c r="F992" s="180" t="s">
        <v>158</v>
      </c>
      <c r="G992" s="193">
        <f>G463</f>
        <v>0</v>
      </c>
      <c r="H992" s="238">
        <f>G992*(1-VLOOKUP($F992,SHT,2,FALSE))+H463*(1-VLOOKUP($F992,SHT,2,FALSE))</f>
        <v>0</v>
      </c>
      <c r="I992" s="183">
        <f t="shared" ref="I992:V992" si="527">I463*(1-VLOOKUP($F992,SHT,2,FALSE))</f>
        <v>0</v>
      </c>
      <c r="J992" s="183">
        <f t="shared" si="527"/>
        <v>0</v>
      </c>
      <c r="K992" s="200">
        <f t="shared" si="527"/>
        <v>0</v>
      </c>
      <c r="L992" s="184">
        <f t="shared" si="527"/>
        <v>0</v>
      </c>
      <c r="M992" s="195">
        <f t="shared" si="527"/>
        <v>0</v>
      </c>
      <c r="N992" s="185">
        <f t="shared" si="527"/>
        <v>0</v>
      </c>
      <c r="O992" s="185">
        <f t="shared" si="527"/>
        <v>0</v>
      </c>
      <c r="P992" s="185">
        <f t="shared" si="527"/>
        <v>0</v>
      </c>
      <c r="Q992" s="185">
        <f t="shared" si="527"/>
        <v>0</v>
      </c>
      <c r="R992" s="185">
        <f t="shared" si="527"/>
        <v>0</v>
      </c>
      <c r="S992" s="185">
        <f t="shared" si="527"/>
        <v>0</v>
      </c>
      <c r="T992" s="182">
        <f t="shared" si="527"/>
        <v>0</v>
      </c>
      <c r="U992" s="185">
        <f t="shared" si="527"/>
        <v>0</v>
      </c>
      <c r="V992" s="186">
        <f t="shared" si="527"/>
        <v>0</v>
      </c>
      <c r="W992" s="54">
        <f>W463</f>
        <v>0</v>
      </c>
    </row>
    <row r="993" spans="1:23" s="80" customFormat="1" outlineLevel="1" x14ac:dyDescent="0.2">
      <c r="A993" s="365"/>
      <c r="B993" s="35"/>
      <c r="C993" s="33"/>
      <c r="D993" s="33"/>
      <c r="E993" s="34"/>
      <c r="F993" s="180" t="s">
        <v>159</v>
      </c>
      <c r="G993" s="193">
        <f>G464</f>
        <v>0</v>
      </c>
      <c r="H993" s="238">
        <f>G993*(1-VLOOKUP($F993,SHT,2,FALSE))+H464*(1-VLOOKUP($F993,SHT,2,FALSE))</f>
        <v>0</v>
      </c>
      <c r="I993" s="183">
        <f t="shared" ref="I993:V993" si="528">I464*(1-VLOOKUP($F993,SHT,2,FALSE))</f>
        <v>0</v>
      </c>
      <c r="J993" s="183">
        <f t="shared" si="528"/>
        <v>0</v>
      </c>
      <c r="K993" s="200">
        <f t="shared" si="528"/>
        <v>0</v>
      </c>
      <c r="L993" s="184">
        <f t="shared" si="528"/>
        <v>0</v>
      </c>
      <c r="M993" s="195">
        <f t="shared" si="528"/>
        <v>0</v>
      </c>
      <c r="N993" s="185">
        <f t="shared" si="528"/>
        <v>0</v>
      </c>
      <c r="O993" s="185">
        <f t="shared" si="528"/>
        <v>0</v>
      </c>
      <c r="P993" s="185">
        <f t="shared" si="528"/>
        <v>0</v>
      </c>
      <c r="Q993" s="185">
        <f t="shared" si="528"/>
        <v>0</v>
      </c>
      <c r="R993" s="185">
        <f t="shared" si="528"/>
        <v>0</v>
      </c>
      <c r="S993" s="185">
        <f t="shared" si="528"/>
        <v>0</v>
      </c>
      <c r="T993" s="182">
        <f t="shared" si="528"/>
        <v>0</v>
      </c>
      <c r="U993" s="185">
        <f t="shared" si="528"/>
        <v>0</v>
      </c>
      <c r="V993" s="186">
        <f t="shared" si="528"/>
        <v>0</v>
      </c>
      <c r="W993" s="54">
        <f>W464</f>
        <v>0</v>
      </c>
    </row>
    <row r="994" spans="1:23" s="80" customFormat="1" x14ac:dyDescent="0.2">
      <c r="A994" s="365"/>
      <c r="B994" s="35"/>
      <c r="C994" s="33"/>
      <c r="D994" s="33"/>
      <c r="E994" s="34" t="s">
        <v>418</v>
      </c>
      <c r="F994" s="34"/>
      <c r="G994" s="77">
        <f t="shared" ref="G994:W994" si="529">SUBTOTAL(9,G995:G995)</f>
        <v>0</v>
      </c>
      <c r="H994" s="78">
        <f t="shared" si="529"/>
        <v>0</v>
      </c>
      <c r="I994" s="74">
        <f t="shared" si="529"/>
        <v>0</v>
      </c>
      <c r="J994" s="74">
        <f t="shared" si="529"/>
        <v>0</v>
      </c>
      <c r="K994" s="75">
        <f t="shared" si="529"/>
        <v>0</v>
      </c>
      <c r="L994" s="43">
        <f t="shared" si="529"/>
        <v>0</v>
      </c>
      <c r="M994" s="43">
        <f t="shared" si="529"/>
        <v>0</v>
      </c>
      <c r="N994" s="43">
        <f t="shared" si="529"/>
        <v>0</v>
      </c>
      <c r="O994" s="43">
        <f t="shared" si="529"/>
        <v>0</v>
      </c>
      <c r="P994" s="43">
        <f t="shared" si="529"/>
        <v>0</v>
      </c>
      <c r="Q994" s="43">
        <f t="shared" si="529"/>
        <v>0</v>
      </c>
      <c r="R994" s="43">
        <f t="shared" si="529"/>
        <v>0</v>
      </c>
      <c r="S994" s="43">
        <f t="shared" si="529"/>
        <v>0</v>
      </c>
      <c r="T994" s="43">
        <f t="shared" si="529"/>
        <v>0</v>
      </c>
      <c r="U994" s="43">
        <f t="shared" si="529"/>
        <v>0</v>
      </c>
      <c r="V994" s="46">
        <f t="shared" si="529"/>
        <v>0</v>
      </c>
      <c r="W994" s="42">
        <f t="shared" si="529"/>
        <v>0</v>
      </c>
    </row>
    <row r="995" spans="1:23" s="80" customFormat="1" outlineLevel="1" x14ac:dyDescent="0.2">
      <c r="A995" s="365"/>
      <c r="B995" s="35"/>
      <c r="C995" s="33"/>
      <c r="D995" s="33"/>
      <c r="E995" s="34"/>
      <c r="F995" s="180" t="s">
        <v>418</v>
      </c>
      <c r="G995" s="193">
        <f>G466</f>
        <v>0</v>
      </c>
      <c r="H995" s="238">
        <f>G995*(1-VLOOKUP($F995,SHT,2,FALSE))+H466*(1-VLOOKUP($F995,SHT,2,FALSE))</f>
        <v>0</v>
      </c>
      <c r="I995" s="183">
        <f t="shared" ref="I995:V995" si="530">I466*(1-VLOOKUP($F995,SHT,2,FALSE))</f>
        <v>0</v>
      </c>
      <c r="J995" s="183">
        <f t="shared" si="530"/>
        <v>0</v>
      </c>
      <c r="K995" s="200">
        <f t="shared" si="530"/>
        <v>0</v>
      </c>
      <c r="L995" s="184">
        <f t="shared" si="530"/>
        <v>0</v>
      </c>
      <c r="M995" s="195">
        <f t="shared" si="530"/>
        <v>0</v>
      </c>
      <c r="N995" s="185">
        <f t="shared" si="530"/>
        <v>0</v>
      </c>
      <c r="O995" s="185">
        <f t="shared" si="530"/>
        <v>0</v>
      </c>
      <c r="P995" s="185">
        <f t="shared" si="530"/>
        <v>0</v>
      </c>
      <c r="Q995" s="185">
        <f t="shared" si="530"/>
        <v>0</v>
      </c>
      <c r="R995" s="185">
        <f t="shared" si="530"/>
        <v>0</v>
      </c>
      <c r="S995" s="185">
        <f t="shared" si="530"/>
        <v>0</v>
      </c>
      <c r="T995" s="182">
        <f t="shared" si="530"/>
        <v>0</v>
      </c>
      <c r="U995" s="185">
        <f t="shared" si="530"/>
        <v>0</v>
      </c>
      <c r="V995" s="186">
        <f t="shared" si="530"/>
        <v>0</v>
      </c>
      <c r="W995" s="54">
        <f>W466</f>
        <v>0</v>
      </c>
    </row>
    <row r="996" spans="1:23" s="80" customFormat="1" x14ac:dyDescent="0.2">
      <c r="A996" s="365"/>
      <c r="B996" s="35"/>
      <c r="C996" s="33"/>
      <c r="D996" s="33" t="s">
        <v>168</v>
      </c>
      <c r="E996" s="34"/>
      <c r="F996" s="34"/>
      <c r="G996" s="77"/>
      <c r="H996" s="78"/>
      <c r="I996" s="74"/>
      <c r="J996" s="74"/>
      <c r="K996" s="75"/>
      <c r="L996" s="58"/>
      <c r="M996" s="43"/>
      <c r="N996" s="43"/>
      <c r="O996" s="43"/>
      <c r="P996" s="43"/>
      <c r="Q996" s="43"/>
      <c r="R996" s="43"/>
      <c r="S996" s="43"/>
      <c r="T996" s="43"/>
      <c r="U996" s="43"/>
      <c r="V996" s="46"/>
      <c r="W996" s="42"/>
    </row>
    <row r="997" spans="1:23" s="80" customFormat="1" x14ac:dyDescent="0.2">
      <c r="A997" s="365"/>
      <c r="B997" s="35"/>
      <c r="C997" s="33"/>
      <c r="D997" s="33"/>
      <c r="E997" s="34" t="s">
        <v>169</v>
      </c>
      <c r="F997" s="34"/>
      <c r="G997" s="77">
        <f t="shared" ref="G997:M997" si="531">SUBTOTAL(9,G998:G999)</f>
        <v>0</v>
      </c>
      <c r="H997" s="78">
        <f t="shared" si="531"/>
        <v>0</v>
      </c>
      <c r="I997" s="74">
        <f t="shared" si="531"/>
        <v>0</v>
      </c>
      <c r="J997" s="74">
        <f t="shared" si="531"/>
        <v>0</v>
      </c>
      <c r="K997" s="75">
        <f t="shared" si="531"/>
        <v>0</v>
      </c>
      <c r="L997" s="43">
        <f t="shared" si="531"/>
        <v>0</v>
      </c>
      <c r="M997" s="43">
        <f t="shared" si="531"/>
        <v>0</v>
      </c>
      <c r="N997" s="43">
        <f t="shared" ref="N997:W997" si="532">SUBTOTAL(9,N998:N999)</f>
        <v>0</v>
      </c>
      <c r="O997" s="43">
        <f t="shared" si="532"/>
        <v>0</v>
      </c>
      <c r="P997" s="43">
        <f t="shared" si="532"/>
        <v>0</v>
      </c>
      <c r="Q997" s="43">
        <f t="shared" si="532"/>
        <v>0</v>
      </c>
      <c r="R997" s="43">
        <f t="shared" si="532"/>
        <v>0</v>
      </c>
      <c r="S997" s="43">
        <f t="shared" si="532"/>
        <v>0</v>
      </c>
      <c r="T997" s="43">
        <f t="shared" si="532"/>
        <v>0</v>
      </c>
      <c r="U997" s="43">
        <f t="shared" si="532"/>
        <v>0</v>
      </c>
      <c r="V997" s="46">
        <f t="shared" si="532"/>
        <v>0</v>
      </c>
      <c r="W997" s="42">
        <f t="shared" si="532"/>
        <v>0</v>
      </c>
    </row>
    <row r="998" spans="1:23" s="80" customFormat="1" outlineLevel="1" x14ac:dyDescent="0.2">
      <c r="A998" s="365"/>
      <c r="B998" s="35"/>
      <c r="C998" s="33"/>
      <c r="D998" s="33"/>
      <c r="E998" s="34"/>
      <c r="F998" s="180" t="s">
        <v>164</v>
      </c>
      <c r="G998" s="193">
        <f>G469</f>
        <v>0</v>
      </c>
      <c r="H998" s="238">
        <f>G998*(1-VLOOKUP($F998,SHT,2,FALSE))+H469*(1-VLOOKUP($F998,SHT,2,FALSE))</f>
        <v>0</v>
      </c>
      <c r="I998" s="183">
        <f t="shared" ref="I998:V998" si="533">I469*(1-VLOOKUP($F998,SHT,2,FALSE))</f>
        <v>0</v>
      </c>
      <c r="J998" s="183">
        <f t="shared" si="533"/>
        <v>0</v>
      </c>
      <c r="K998" s="200">
        <f t="shared" si="533"/>
        <v>0</v>
      </c>
      <c r="L998" s="184">
        <f t="shared" si="533"/>
        <v>0</v>
      </c>
      <c r="M998" s="195">
        <f t="shared" si="533"/>
        <v>0</v>
      </c>
      <c r="N998" s="185">
        <f t="shared" si="533"/>
        <v>0</v>
      </c>
      <c r="O998" s="185">
        <f t="shared" si="533"/>
        <v>0</v>
      </c>
      <c r="P998" s="185">
        <f t="shared" si="533"/>
        <v>0</v>
      </c>
      <c r="Q998" s="185">
        <f t="shared" si="533"/>
        <v>0</v>
      </c>
      <c r="R998" s="185">
        <f t="shared" si="533"/>
        <v>0</v>
      </c>
      <c r="S998" s="185">
        <f t="shared" si="533"/>
        <v>0</v>
      </c>
      <c r="T998" s="182">
        <f t="shared" si="533"/>
        <v>0</v>
      </c>
      <c r="U998" s="185">
        <f t="shared" si="533"/>
        <v>0</v>
      </c>
      <c r="V998" s="186">
        <f t="shared" si="533"/>
        <v>0</v>
      </c>
      <c r="W998" s="54">
        <f>W469</f>
        <v>0</v>
      </c>
    </row>
    <row r="999" spans="1:23" s="80" customFormat="1" outlineLevel="1" x14ac:dyDescent="0.2">
      <c r="A999" s="365"/>
      <c r="B999" s="35"/>
      <c r="C999" s="33"/>
      <c r="D999" s="33"/>
      <c r="E999" s="34"/>
      <c r="F999" s="180" t="s">
        <v>166</v>
      </c>
      <c r="G999" s="193">
        <f>G470</f>
        <v>0</v>
      </c>
      <c r="H999" s="238">
        <f>G999*(1-VLOOKUP($F999,SHT,2,FALSE))+H470*(1-VLOOKUP($F999,SHT,2,FALSE))</f>
        <v>0</v>
      </c>
      <c r="I999" s="183">
        <f t="shared" ref="I999:V999" si="534">I470*(1-VLOOKUP($F999,SHT,2,FALSE))</f>
        <v>0</v>
      </c>
      <c r="J999" s="183">
        <f t="shared" si="534"/>
        <v>0</v>
      </c>
      <c r="K999" s="200">
        <f t="shared" si="534"/>
        <v>0</v>
      </c>
      <c r="L999" s="184">
        <f t="shared" si="534"/>
        <v>0</v>
      </c>
      <c r="M999" s="195">
        <f t="shared" si="534"/>
        <v>0</v>
      </c>
      <c r="N999" s="185">
        <f t="shared" si="534"/>
        <v>0</v>
      </c>
      <c r="O999" s="185">
        <f t="shared" si="534"/>
        <v>0</v>
      </c>
      <c r="P999" s="185">
        <f t="shared" si="534"/>
        <v>0</v>
      </c>
      <c r="Q999" s="185">
        <f t="shared" si="534"/>
        <v>0</v>
      </c>
      <c r="R999" s="185">
        <f t="shared" si="534"/>
        <v>0</v>
      </c>
      <c r="S999" s="185">
        <f t="shared" si="534"/>
        <v>0</v>
      </c>
      <c r="T999" s="182">
        <f t="shared" si="534"/>
        <v>0</v>
      </c>
      <c r="U999" s="185">
        <f t="shared" si="534"/>
        <v>0</v>
      </c>
      <c r="V999" s="186">
        <f t="shared" si="534"/>
        <v>0</v>
      </c>
      <c r="W999" s="54">
        <f>W470</f>
        <v>0</v>
      </c>
    </row>
    <row r="1000" spans="1:23" s="80" customFormat="1" x14ac:dyDescent="0.2">
      <c r="A1000" s="365"/>
      <c r="B1000" s="35"/>
      <c r="C1000" s="33"/>
      <c r="D1000" s="33"/>
      <c r="E1000" s="34" t="s">
        <v>170</v>
      </c>
      <c r="F1000" s="34"/>
      <c r="G1000" s="77">
        <f t="shared" ref="G1000:M1000" si="535">SUBTOTAL(9,G1001:G1002)</f>
        <v>0</v>
      </c>
      <c r="H1000" s="78">
        <f t="shared" si="535"/>
        <v>0</v>
      </c>
      <c r="I1000" s="74">
        <f t="shared" si="535"/>
        <v>0</v>
      </c>
      <c r="J1000" s="74">
        <f t="shared" si="535"/>
        <v>0</v>
      </c>
      <c r="K1000" s="75">
        <f t="shared" si="535"/>
        <v>0</v>
      </c>
      <c r="L1000" s="43">
        <f t="shared" si="535"/>
        <v>0</v>
      </c>
      <c r="M1000" s="43">
        <f t="shared" si="535"/>
        <v>0</v>
      </c>
      <c r="N1000" s="43">
        <f t="shared" ref="N1000:W1000" si="536">SUBTOTAL(9,N1001:N1002)</f>
        <v>0</v>
      </c>
      <c r="O1000" s="43">
        <f t="shared" si="536"/>
        <v>0</v>
      </c>
      <c r="P1000" s="43">
        <f t="shared" si="536"/>
        <v>0</v>
      </c>
      <c r="Q1000" s="43">
        <f t="shared" si="536"/>
        <v>0</v>
      </c>
      <c r="R1000" s="43">
        <f t="shared" si="536"/>
        <v>0</v>
      </c>
      <c r="S1000" s="43">
        <f t="shared" si="536"/>
        <v>0</v>
      </c>
      <c r="T1000" s="43">
        <f t="shared" si="536"/>
        <v>0</v>
      </c>
      <c r="U1000" s="43">
        <f t="shared" si="536"/>
        <v>0</v>
      </c>
      <c r="V1000" s="46">
        <f t="shared" si="536"/>
        <v>0</v>
      </c>
      <c r="W1000" s="42">
        <f t="shared" si="536"/>
        <v>0</v>
      </c>
    </row>
    <row r="1001" spans="1:23" s="80" customFormat="1" outlineLevel="1" x14ac:dyDescent="0.2">
      <c r="A1001" s="365"/>
      <c r="B1001" s="35"/>
      <c r="C1001" s="33"/>
      <c r="D1001" s="33"/>
      <c r="E1001" s="34"/>
      <c r="F1001" s="180" t="s">
        <v>165</v>
      </c>
      <c r="G1001" s="193">
        <f>G472</f>
        <v>0</v>
      </c>
      <c r="H1001" s="238">
        <f>G1001*(1-VLOOKUP($F1001,SHT,2,FALSE))+H472*(1-VLOOKUP($F1001,SHT,2,FALSE))</f>
        <v>0</v>
      </c>
      <c r="I1001" s="183">
        <f t="shared" ref="I1001:V1001" si="537">I472*(1-VLOOKUP($F1001,SHT,2,FALSE))</f>
        <v>0</v>
      </c>
      <c r="J1001" s="183">
        <f t="shared" si="537"/>
        <v>0</v>
      </c>
      <c r="K1001" s="200">
        <f t="shared" si="537"/>
        <v>0</v>
      </c>
      <c r="L1001" s="184">
        <f t="shared" si="537"/>
        <v>0</v>
      </c>
      <c r="M1001" s="195">
        <f t="shared" si="537"/>
        <v>0</v>
      </c>
      <c r="N1001" s="185">
        <f t="shared" si="537"/>
        <v>0</v>
      </c>
      <c r="O1001" s="185">
        <f t="shared" si="537"/>
        <v>0</v>
      </c>
      <c r="P1001" s="185">
        <f t="shared" si="537"/>
        <v>0</v>
      </c>
      <c r="Q1001" s="185">
        <f t="shared" si="537"/>
        <v>0</v>
      </c>
      <c r="R1001" s="185">
        <f t="shared" si="537"/>
        <v>0</v>
      </c>
      <c r="S1001" s="185">
        <f t="shared" si="537"/>
        <v>0</v>
      </c>
      <c r="T1001" s="182">
        <f t="shared" si="537"/>
        <v>0</v>
      </c>
      <c r="U1001" s="185">
        <f t="shared" si="537"/>
        <v>0</v>
      </c>
      <c r="V1001" s="186">
        <f t="shared" si="537"/>
        <v>0</v>
      </c>
      <c r="W1001" s="54">
        <f>W472</f>
        <v>0</v>
      </c>
    </row>
    <row r="1002" spans="1:23" s="80" customFormat="1" outlineLevel="1" x14ac:dyDescent="0.2">
      <c r="A1002" s="365"/>
      <c r="B1002" s="35"/>
      <c r="C1002" s="33"/>
      <c r="D1002" s="33"/>
      <c r="E1002" s="34"/>
      <c r="F1002" s="180" t="s">
        <v>167</v>
      </c>
      <c r="G1002" s="193">
        <f>G473</f>
        <v>0</v>
      </c>
      <c r="H1002" s="238">
        <f>G1002*(1-VLOOKUP($F1002,SHT,2,FALSE))+H473*(1-VLOOKUP($F1002,SHT,2,FALSE))</f>
        <v>0</v>
      </c>
      <c r="I1002" s="183">
        <f t="shared" ref="I1002:V1002" si="538">I473*(1-VLOOKUP($F1002,SHT,2,FALSE))</f>
        <v>0</v>
      </c>
      <c r="J1002" s="183">
        <f t="shared" si="538"/>
        <v>0</v>
      </c>
      <c r="K1002" s="200">
        <f t="shared" si="538"/>
        <v>0</v>
      </c>
      <c r="L1002" s="184">
        <f t="shared" si="538"/>
        <v>0</v>
      </c>
      <c r="M1002" s="195">
        <f t="shared" si="538"/>
        <v>0</v>
      </c>
      <c r="N1002" s="185">
        <f t="shared" si="538"/>
        <v>0</v>
      </c>
      <c r="O1002" s="185">
        <f t="shared" si="538"/>
        <v>0</v>
      </c>
      <c r="P1002" s="185">
        <f t="shared" si="538"/>
        <v>0</v>
      </c>
      <c r="Q1002" s="185">
        <f t="shared" si="538"/>
        <v>0</v>
      </c>
      <c r="R1002" s="185">
        <f t="shared" si="538"/>
        <v>0</v>
      </c>
      <c r="S1002" s="185">
        <f t="shared" si="538"/>
        <v>0</v>
      </c>
      <c r="T1002" s="182">
        <f t="shared" si="538"/>
        <v>0</v>
      </c>
      <c r="U1002" s="185">
        <f t="shared" si="538"/>
        <v>0</v>
      </c>
      <c r="V1002" s="186">
        <f t="shared" si="538"/>
        <v>0</v>
      </c>
      <c r="W1002" s="54">
        <f>W473</f>
        <v>0</v>
      </c>
    </row>
    <row r="1003" spans="1:23" s="80" customFormat="1" x14ac:dyDescent="0.2">
      <c r="A1003" s="365"/>
      <c r="B1003" s="35"/>
      <c r="C1003" s="33"/>
      <c r="D1003" s="33"/>
      <c r="E1003" s="34" t="s">
        <v>419</v>
      </c>
      <c r="F1003" s="34"/>
      <c r="G1003" s="77">
        <f t="shared" ref="G1003:W1003" si="539">SUBTOTAL(9,G1004:G1004)</f>
        <v>0</v>
      </c>
      <c r="H1003" s="78">
        <f t="shared" si="539"/>
        <v>0</v>
      </c>
      <c r="I1003" s="74">
        <f t="shared" si="539"/>
        <v>0</v>
      </c>
      <c r="J1003" s="74">
        <f t="shared" si="539"/>
        <v>0</v>
      </c>
      <c r="K1003" s="75">
        <f t="shared" si="539"/>
        <v>0</v>
      </c>
      <c r="L1003" s="43">
        <f t="shared" si="539"/>
        <v>0</v>
      </c>
      <c r="M1003" s="43">
        <f t="shared" si="539"/>
        <v>0</v>
      </c>
      <c r="N1003" s="43">
        <f t="shared" si="539"/>
        <v>0</v>
      </c>
      <c r="O1003" s="43">
        <f t="shared" si="539"/>
        <v>0</v>
      </c>
      <c r="P1003" s="43">
        <f t="shared" si="539"/>
        <v>0</v>
      </c>
      <c r="Q1003" s="43">
        <f t="shared" si="539"/>
        <v>0</v>
      </c>
      <c r="R1003" s="43">
        <f t="shared" si="539"/>
        <v>0</v>
      </c>
      <c r="S1003" s="43">
        <f t="shared" si="539"/>
        <v>0</v>
      </c>
      <c r="T1003" s="43">
        <f t="shared" si="539"/>
        <v>0</v>
      </c>
      <c r="U1003" s="43">
        <f t="shared" si="539"/>
        <v>0</v>
      </c>
      <c r="V1003" s="46">
        <f t="shared" si="539"/>
        <v>0</v>
      </c>
      <c r="W1003" s="42">
        <f t="shared" si="539"/>
        <v>0</v>
      </c>
    </row>
    <row r="1004" spans="1:23" s="80" customFormat="1" outlineLevel="1" x14ac:dyDescent="0.2">
      <c r="A1004" s="365"/>
      <c r="B1004" s="35"/>
      <c r="C1004" s="33"/>
      <c r="D1004" s="33"/>
      <c r="E1004" s="34"/>
      <c r="F1004" s="180" t="s">
        <v>419</v>
      </c>
      <c r="G1004" s="193">
        <f>G475</f>
        <v>0</v>
      </c>
      <c r="H1004" s="238">
        <f>G1004*(1-VLOOKUP($F1004,SHT,2,FALSE))+H475*(1-VLOOKUP($F1004,SHT,2,FALSE))</f>
        <v>0</v>
      </c>
      <c r="I1004" s="183">
        <f t="shared" ref="I1004:V1004" si="540">I475*(1-VLOOKUP($F1004,SHT,2,FALSE))</f>
        <v>0</v>
      </c>
      <c r="J1004" s="183">
        <f t="shared" si="540"/>
        <v>0</v>
      </c>
      <c r="K1004" s="200">
        <f t="shared" si="540"/>
        <v>0</v>
      </c>
      <c r="L1004" s="184">
        <f t="shared" si="540"/>
        <v>0</v>
      </c>
      <c r="M1004" s="195">
        <f t="shared" si="540"/>
        <v>0</v>
      </c>
      <c r="N1004" s="185">
        <f t="shared" si="540"/>
        <v>0</v>
      </c>
      <c r="O1004" s="185">
        <f t="shared" si="540"/>
        <v>0</v>
      </c>
      <c r="P1004" s="185">
        <f t="shared" si="540"/>
        <v>0</v>
      </c>
      <c r="Q1004" s="185">
        <f t="shared" si="540"/>
        <v>0</v>
      </c>
      <c r="R1004" s="185">
        <f t="shared" si="540"/>
        <v>0</v>
      </c>
      <c r="S1004" s="185">
        <f t="shared" si="540"/>
        <v>0</v>
      </c>
      <c r="T1004" s="182">
        <f t="shared" si="540"/>
        <v>0</v>
      </c>
      <c r="U1004" s="185">
        <f t="shared" si="540"/>
        <v>0</v>
      </c>
      <c r="V1004" s="186">
        <f t="shared" si="540"/>
        <v>0</v>
      </c>
      <c r="W1004" s="54">
        <f>W475</f>
        <v>0</v>
      </c>
    </row>
    <row r="1005" spans="1:23" s="80" customFormat="1" x14ac:dyDescent="0.2">
      <c r="A1005" s="365"/>
      <c r="B1005" s="35"/>
      <c r="C1005" s="33"/>
      <c r="D1005" s="33" t="s">
        <v>62</v>
      </c>
      <c r="E1005" s="34"/>
      <c r="F1005" s="34"/>
      <c r="G1005" s="77">
        <f>SUBTOTAL(9,G1006:G1008)</f>
        <v>0</v>
      </c>
      <c r="H1005" s="78"/>
      <c r="I1005" s="74"/>
      <c r="J1005" s="74"/>
      <c r="K1005" s="75">
        <f t="shared" ref="K1005:W1005" si="541">SUBTOTAL(9,K1006:K1008)</f>
        <v>0</v>
      </c>
      <c r="L1005" s="43">
        <f t="shared" si="541"/>
        <v>0</v>
      </c>
      <c r="M1005" s="43">
        <f t="shared" si="541"/>
        <v>0</v>
      </c>
      <c r="N1005" s="43">
        <f t="shared" si="541"/>
        <v>0</v>
      </c>
      <c r="O1005" s="43">
        <f t="shared" si="541"/>
        <v>0</v>
      </c>
      <c r="P1005" s="43">
        <f t="shared" si="541"/>
        <v>0</v>
      </c>
      <c r="Q1005" s="43">
        <f t="shared" si="541"/>
        <v>0</v>
      </c>
      <c r="R1005" s="43">
        <f t="shared" si="541"/>
        <v>0</v>
      </c>
      <c r="S1005" s="43">
        <f t="shared" si="541"/>
        <v>0</v>
      </c>
      <c r="T1005" s="43">
        <f t="shared" si="541"/>
        <v>0</v>
      </c>
      <c r="U1005" s="43">
        <f t="shared" si="541"/>
        <v>0</v>
      </c>
      <c r="V1005" s="43">
        <f t="shared" si="541"/>
        <v>0</v>
      </c>
      <c r="W1005" s="42">
        <f t="shared" si="541"/>
        <v>0</v>
      </c>
    </row>
    <row r="1006" spans="1:23" s="80" customFormat="1" outlineLevel="1" x14ac:dyDescent="0.2">
      <c r="A1006" s="365"/>
      <c r="B1006" s="35"/>
      <c r="C1006" s="33"/>
      <c r="D1006" s="33"/>
      <c r="E1006" s="34"/>
      <c r="F1006" s="180" t="s">
        <v>172</v>
      </c>
      <c r="G1006" s="193">
        <f>G477</f>
        <v>0</v>
      </c>
      <c r="H1006" s="78"/>
      <c r="I1006" s="74"/>
      <c r="J1006" s="74"/>
      <c r="K1006" s="200">
        <f>($G1006+SUM($H477:K477))*VLOOKUP($F1006,EIT,2,FALSE)</f>
        <v>0</v>
      </c>
      <c r="L1006" s="184">
        <f t="shared" ref="L1006:V1006" si="542">L477*VLOOKUP($F1006,EIT,2,FALSE)</f>
        <v>0</v>
      </c>
      <c r="M1006" s="195">
        <f t="shared" si="542"/>
        <v>0</v>
      </c>
      <c r="N1006" s="185">
        <f t="shared" si="542"/>
        <v>0</v>
      </c>
      <c r="O1006" s="185">
        <f t="shared" si="542"/>
        <v>0</v>
      </c>
      <c r="P1006" s="185">
        <f t="shared" si="542"/>
        <v>0</v>
      </c>
      <c r="Q1006" s="185">
        <f t="shared" si="542"/>
        <v>0</v>
      </c>
      <c r="R1006" s="185">
        <f t="shared" si="542"/>
        <v>0</v>
      </c>
      <c r="S1006" s="185">
        <f t="shared" si="542"/>
        <v>0</v>
      </c>
      <c r="T1006" s="185">
        <f t="shared" si="542"/>
        <v>0</v>
      </c>
      <c r="U1006" s="185">
        <f t="shared" si="542"/>
        <v>0</v>
      </c>
      <c r="V1006" s="186">
        <f t="shared" si="542"/>
        <v>0</v>
      </c>
      <c r="W1006" s="54">
        <f>W477</f>
        <v>0</v>
      </c>
    </row>
    <row r="1007" spans="1:23" s="80" customFormat="1" outlineLevel="1" x14ac:dyDescent="0.2">
      <c r="A1007" s="365"/>
      <c r="B1007" s="35"/>
      <c r="C1007" s="33"/>
      <c r="D1007" s="33"/>
      <c r="E1007" s="34"/>
      <c r="F1007" s="180" t="s">
        <v>173</v>
      </c>
      <c r="G1007" s="193">
        <f>G478</f>
        <v>0</v>
      </c>
      <c r="H1007" s="78"/>
      <c r="I1007" s="74"/>
      <c r="J1007" s="74"/>
      <c r="K1007" s="75"/>
      <c r="L1007" s="184">
        <f>($G1007+SUM($H478:L478))*VLOOKUP($F1007,EIT,3,FALSE)</f>
        <v>0</v>
      </c>
      <c r="M1007" s="195">
        <f>($G1007+SUM($H478:$L478))*VLOOKUP($F1007,EIT,4,FALSE)+$M478*(VLOOKUP($F1007,EIT,3,FALSE)+VLOOKUP($F1007,EIT,4,FALSE))</f>
        <v>0</v>
      </c>
      <c r="N1007" s="185">
        <f>($G1007+SUM($H478:$M478))*VLOOKUP($F1007,EIT,5,FALSE)+$N478*(VLOOKUP($F1007,EIT,3,FALSE)+VLOOKUP($F1007,EIT,4,FALSE)+VLOOKUP($F1007,EIT,5,FALSE))</f>
        <v>0</v>
      </c>
      <c r="O1007" s="185">
        <f t="shared" ref="O1007:V1007" si="543">O478*(VLOOKUP($F1007,EIT,3,FALSE)+VLOOKUP($F1007,EIT,4,FALSE)+VLOOKUP($F1007,EIT,5,FALSE))</f>
        <v>0</v>
      </c>
      <c r="P1007" s="185">
        <f t="shared" si="543"/>
        <v>0</v>
      </c>
      <c r="Q1007" s="185">
        <f t="shared" si="543"/>
        <v>0</v>
      </c>
      <c r="R1007" s="185">
        <f t="shared" si="543"/>
        <v>0</v>
      </c>
      <c r="S1007" s="185">
        <f t="shared" si="543"/>
        <v>0</v>
      </c>
      <c r="T1007" s="185">
        <f t="shared" si="543"/>
        <v>0</v>
      </c>
      <c r="U1007" s="185">
        <f t="shared" si="543"/>
        <v>0</v>
      </c>
      <c r="V1007" s="186">
        <f t="shared" si="543"/>
        <v>0</v>
      </c>
      <c r="W1007" s="54">
        <f>W478</f>
        <v>0</v>
      </c>
    </row>
    <row r="1008" spans="1:23" s="80" customFormat="1" outlineLevel="1" x14ac:dyDescent="0.2">
      <c r="A1008" s="365"/>
      <c r="B1008" s="35"/>
      <c r="C1008" s="33"/>
      <c r="D1008" s="33"/>
      <c r="E1008" s="34"/>
      <c r="F1008" s="180" t="s">
        <v>171</v>
      </c>
      <c r="G1008" s="193">
        <f>G479</f>
        <v>0</v>
      </c>
      <c r="H1008" s="78"/>
      <c r="I1008" s="74"/>
      <c r="J1008" s="74"/>
      <c r="K1008" s="75"/>
      <c r="L1008" s="58"/>
      <c r="M1008" s="43"/>
      <c r="N1008" s="43"/>
      <c r="O1008" s="43"/>
      <c r="P1008" s="43"/>
      <c r="Q1008" s="43"/>
      <c r="R1008" s="43"/>
      <c r="S1008" s="43"/>
      <c r="T1008" s="43"/>
      <c r="U1008" s="43"/>
      <c r="V1008" s="46"/>
      <c r="W1008" s="54">
        <f>W479</f>
        <v>0</v>
      </c>
    </row>
    <row r="1009" spans="1:24" s="80" customFormat="1" x14ac:dyDescent="0.2">
      <c r="A1009" s="365"/>
      <c r="B1009" s="35"/>
      <c r="C1009" s="72"/>
      <c r="D1009" s="33" t="s">
        <v>174</v>
      </c>
      <c r="E1009" s="34"/>
      <c r="F1009" s="34"/>
      <c r="G1009" s="77">
        <f>SUBTOTAL(9,G1010:G1011)</f>
        <v>0</v>
      </c>
      <c r="H1009" s="78"/>
      <c r="I1009" s="74"/>
      <c r="J1009" s="74"/>
      <c r="K1009" s="75"/>
      <c r="L1009" s="58"/>
      <c r="M1009" s="43"/>
      <c r="N1009" s="43"/>
      <c r="O1009" s="43"/>
      <c r="P1009" s="43"/>
      <c r="Q1009" s="43"/>
      <c r="R1009" s="43"/>
      <c r="S1009" s="43"/>
      <c r="T1009" s="43"/>
      <c r="U1009" s="43"/>
      <c r="V1009" s="46"/>
      <c r="W1009" s="418"/>
    </row>
    <row r="1010" spans="1:24" s="80" customFormat="1" outlineLevel="1" x14ac:dyDescent="0.2">
      <c r="A1010" s="365"/>
      <c r="B1010" s="35"/>
      <c r="C1010" s="33"/>
      <c r="D1010" s="33"/>
      <c r="E1010" s="34"/>
      <c r="F1010" s="180" t="s">
        <v>175</v>
      </c>
      <c r="G1010" s="193">
        <f>G481</f>
        <v>0</v>
      </c>
      <c r="H1010" s="78"/>
      <c r="I1010" s="74"/>
      <c r="J1010" s="74"/>
      <c r="K1010" s="75"/>
      <c r="L1010" s="58"/>
      <c r="M1010" s="43"/>
      <c r="N1010" s="43"/>
      <c r="O1010" s="43"/>
      <c r="P1010" s="43"/>
      <c r="Q1010" s="43"/>
      <c r="R1010" s="43"/>
      <c r="S1010" s="43"/>
      <c r="T1010" s="43"/>
      <c r="U1010" s="43"/>
      <c r="V1010" s="46"/>
      <c r="W1010" s="56"/>
    </row>
    <row r="1011" spans="1:24" s="80" customFormat="1" outlineLevel="1" x14ac:dyDescent="0.2">
      <c r="A1011" s="365"/>
      <c r="B1011" s="35"/>
      <c r="C1011" s="33"/>
      <c r="D1011" s="33"/>
      <c r="E1011" s="34"/>
      <c r="F1011" s="180" t="s">
        <v>176</v>
      </c>
      <c r="G1011" s="193">
        <f>G482</f>
        <v>0</v>
      </c>
      <c r="H1011" s="78"/>
      <c r="I1011" s="74"/>
      <c r="J1011" s="74"/>
      <c r="K1011" s="75"/>
      <c r="L1011" s="58"/>
      <c r="M1011" s="43"/>
      <c r="N1011" s="43"/>
      <c r="O1011" s="43"/>
      <c r="P1011" s="43"/>
      <c r="Q1011" s="43"/>
      <c r="R1011" s="43"/>
      <c r="S1011" s="43"/>
      <c r="T1011" s="43"/>
      <c r="U1011" s="43"/>
      <c r="V1011" s="46"/>
      <c r="W1011" s="56"/>
    </row>
    <row r="1012" spans="1:24" s="80" customFormat="1" outlineLevel="1" x14ac:dyDescent="0.2">
      <c r="A1012" s="365"/>
      <c r="B1012" s="35"/>
      <c r="C1012" s="34"/>
      <c r="D1012" s="33"/>
      <c r="E1012" s="72"/>
      <c r="F1012" s="34"/>
      <c r="G1012" s="476"/>
      <c r="H1012" s="78"/>
      <c r="I1012" s="74"/>
      <c r="J1012" s="74"/>
      <c r="K1012" s="75"/>
      <c r="L1012" s="43"/>
      <c r="M1012" s="43"/>
      <c r="N1012" s="43"/>
      <c r="O1012" s="43"/>
      <c r="P1012" s="43"/>
      <c r="Q1012" s="43"/>
      <c r="R1012" s="43"/>
      <c r="S1012" s="43"/>
      <c r="T1012" s="43"/>
      <c r="U1012" s="43"/>
      <c r="V1012" s="43"/>
      <c r="W1012" s="42"/>
    </row>
    <row r="1013" spans="1:24" s="80" customFormat="1" outlineLevel="1" x14ac:dyDescent="0.2">
      <c r="A1013" s="365"/>
      <c r="B1013" s="35"/>
      <c r="C1013" s="33" t="s">
        <v>395</v>
      </c>
      <c r="D1013" s="33"/>
      <c r="E1013" s="72"/>
      <c r="F1013" s="34"/>
      <c r="G1013" s="476"/>
      <c r="H1013" s="78"/>
      <c r="I1013" s="74"/>
      <c r="J1013" s="74"/>
      <c r="K1013" s="75"/>
      <c r="L1013" s="43"/>
      <c r="M1013" s="43"/>
      <c r="N1013" s="43"/>
      <c r="O1013" s="43"/>
      <c r="P1013" s="43"/>
      <c r="Q1013" s="43"/>
      <c r="R1013" s="43"/>
      <c r="S1013" s="43"/>
      <c r="T1013" s="43"/>
      <c r="U1013" s="43"/>
      <c r="V1013" s="43"/>
      <c r="W1013" s="42"/>
    </row>
    <row r="1014" spans="1:24" s="80" customFormat="1" outlineLevel="1" x14ac:dyDescent="0.2">
      <c r="A1014" s="365"/>
      <c r="B1014" s="35"/>
      <c r="C1014" s="34"/>
      <c r="D1014" s="33"/>
      <c r="E1014" s="72"/>
      <c r="F1014" s="474" t="s">
        <v>390</v>
      </c>
      <c r="G1014" s="477">
        <f t="shared" ref="G1014" si="544">G485</f>
        <v>0</v>
      </c>
      <c r="H1014" s="478">
        <f>G1014*(1-VLOOKUP($F1014,SHT,2,FALSE))+$H485*VLOOKUP($F1014,SHT,2,FALSE)</f>
        <v>0</v>
      </c>
      <c r="I1014" s="479">
        <f t="shared" ref="I1014:V1014" si="545">I485*VLOOKUP($F1014,SHT,2,FALSE)</f>
        <v>0</v>
      </c>
      <c r="J1014" s="479">
        <f t="shared" si="545"/>
        <v>0</v>
      </c>
      <c r="K1014" s="480">
        <f t="shared" si="545"/>
        <v>0</v>
      </c>
      <c r="L1014" s="481">
        <f t="shared" si="545"/>
        <v>0</v>
      </c>
      <c r="M1014" s="482">
        <f t="shared" si="545"/>
        <v>0</v>
      </c>
      <c r="N1014" s="479">
        <f t="shared" si="545"/>
        <v>0</v>
      </c>
      <c r="O1014" s="479">
        <f t="shared" si="545"/>
        <v>0</v>
      </c>
      <c r="P1014" s="479">
        <f t="shared" si="545"/>
        <v>0</v>
      </c>
      <c r="Q1014" s="479">
        <f t="shared" si="545"/>
        <v>0</v>
      </c>
      <c r="R1014" s="479">
        <f t="shared" si="545"/>
        <v>0</v>
      </c>
      <c r="S1014" s="479">
        <f t="shared" si="545"/>
        <v>0</v>
      </c>
      <c r="T1014" s="479">
        <f t="shared" si="545"/>
        <v>0</v>
      </c>
      <c r="U1014" s="479">
        <f t="shared" si="545"/>
        <v>0</v>
      </c>
      <c r="V1014" s="483">
        <f t="shared" si="545"/>
        <v>0</v>
      </c>
      <c r="W1014" s="477">
        <f t="shared" ref="W1014:W1016" si="546">G1014-SUM(H1014:V1014)</f>
        <v>0</v>
      </c>
    </row>
    <row r="1015" spans="1:24" s="80" customFormat="1" outlineLevel="1" x14ac:dyDescent="0.2">
      <c r="A1015" s="365"/>
      <c r="B1015" s="35"/>
      <c r="C1015" s="34"/>
      <c r="D1015" s="33"/>
      <c r="E1015" s="72"/>
      <c r="F1015" s="474" t="s">
        <v>391</v>
      </c>
      <c r="G1015" s="477">
        <f t="shared" ref="G1015" si="547">G486</f>
        <v>0</v>
      </c>
      <c r="H1015" s="478">
        <f>G1015*(1-VLOOKUP($F1015,SHT,2,FALSE))+$H486*VLOOKUP($F1015,SHT,2,FALSE)</f>
        <v>0</v>
      </c>
      <c r="I1015" s="479">
        <f t="shared" ref="I1015:V1015" si="548">I486*VLOOKUP($F1015,SHT,2,FALSE)</f>
        <v>0</v>
      </c>
      <c r="J1015" s="479">
        <f t="shared" si="548"/>
        <v>0</v>
      </c>
      <c r="K1015" s="480">
        <f t="shared" si="548"/>
        <v>0</v>
      </c>
      <c r="L1015" s="481">
        <f t="shared" si="548"/>
        <v>0</v>
      </c>
      <c r="M1015" s="482">
        <f t="shared" si="548"/>
        <v>0</v>
      </c>
      <c r="N1015" s="479">
        <f t="shared" si="548"/>
        <v>0</v>
      </c>
      <c r="O1015" s="479">
        <f t="shared" si="548"/>
        <v>0</v>
      </c>
      <c r="P1015" s="479">
        <f t="shared" si="548"/>
        <v>0</v>
      </c>
      <c r="Q1015" s="479">
        <f t="shared" si="548"/>
        <v>0</v>
      </c>
      <c r="R1015" s="479">
        <f t="shared" si="548"/>
        <v>0</v>
      </c>
      <c r="S1015" s="479">
        <f t="shared" si="548"/>
        <v>0</v>
      </c>
      <c r="T1015" s="479">
        <f t="shared" si="548"/>
        <v>0</v>
      </c>
      <c r="U1015" s="479">
        <f t="shared" si="548"/>
        <v>0</v>
      </c>
      <c r="V1015" s="483">
        <f t="shared" si="548"/>
        <v>0</v>
      </c>
      <c r="W1015" s="477">
        <f t="shared" si="546"/>
        <v>0</v>
      </c>
    </row>
    <row r="1016" spans="1:24" s="80" customFormat="1" outlineLevel="1" x14ac:dyDescent="0.2">
      <c r="A1016" s="365"/>
      <c r="B1016" s="35"/>
      <c r="C1016" s="34"/>
      <c r="D1016" s="33"/>
      <c r="E1016" s="72"/>
      <c r="F1016" s="474" t="s">
        <v>392</v>
      </c>
      <c r="G1016" s="477">
        <f t="shared" ref="G1016" si="549">G487</f>
        <v>0</v>
      </c>
      <c r="H1016" s="478">
        <f>G1016*(1-VLOOKUP($F1016,SHT,2,FALSE))+$H487*VLOOKUP($F1016,SHT,2,FALSE)</f>
        <v>0</v>
      </c>
      <c r="I1016" s="479">
        <f t="shared" ref="I1016:V1016" si="550">I487*VLOOKUP($F1016,SHT,2,FALSE)</f>
        <v>0</v>
      </c>
      <c r="J1016" s="479">
        <f t="shared" si="550"/>
        <v>0</v>
      </c>
      <c r="K1016" s="480">
        <f t="shared" si="550"/>
        <v>0</v>
      </c>
      <c r="L1016" s="481">
        <f t="shared" si="550"/>
        <v>0</v>
      </c>
      <c r="M1016" s="482">
        <f t="shared" si="550"/>
        <v>0</v>
      </c>
      <c r="N1016" s="479">
        <f t="shared" si="550"/>
        <v>0</v>
      </c>
      <c r="O1016" s="479">
        <f t="shared" si="550"/>
        <v>0</v>
      </c>
      <c r="P1016" s="479">
        <f t="shared" si="550"/>
        <v>0</v>
      </c>
      <c r="Q1016" s="479">
        <f t="shared" si="550"/>
        <v>0</v>
      </c>
      <c r="R1016" s="479">
        <f t="shared" si="550"/>
        <v>0</v>
      </c>
      <c r="S1016" s="479">
        <f t="shared" si="550"/>
        <v>0</v>
      </c>
      <c r="T1016" s="479">
        <f t="shared" si="550"/>
        <v>0</v>
      </c>
      <c r="U1016" s="479">
        <f t="shared" si="550"/>
        <v>0</v>
      </c>
      <c r="V1016" s="483">
        <f t="shared" si="550"/>
        <v>0</v>
      </c>
      <c r="W1016" s="477">
        <f t="shared" si="546"/>
        <v>0</v>
      </c>
    </row>
    <row r="1017" spans="1:24" s="80" customFormat="1" x14ac:dyDescent="0.2">
      <c r="A1017" s="365"/>
      <c r="B1017" s="35"/>
      <c r="C1017" s="33"/>
      <c r="D1017" s="33"/>
      <c r="E1017" s="34"/>
      <c r="F1017" s="34"/>
      <c r="G1017" s="77"/>
      <c r="H1017" s="74"/>
      <c r="I1017" s="74"/>
      <c r="J1017" s="74"/>
      <c r="K1017" s="75"/>
      <c r="L1017" s="58"/>
      <c r="M1017" s="43"/>
      <c r="N1017" s="43"/>
      <c r="O1017" s="43"/>
      <c r="P1017" s="43"/>
      <c r="Q1017" s="43"/>
      <c r="R1017" s="43"/>
      <c r="S1017" s="43"/>
      <c r="T1017" s="43"/>
      <c r="U1017" s="43"/>
      <c r="V1017" s="46"/>
      <c r="W1017" s="46"/>
    </row>
    <row r="1018" spans="1:24" s="158" customFormat="1" ht="16.5" thickBot="1" x14ac:dyDescent="0.25">
      <c r="A1018" s="362"/>
      <c r="B1018" s="87" t="s">
        <v>268</v>
      </c>
      <c r="C1018" s="204"/>
      <c r="D1018" s="204"/>
      <c r="E1018" s="204"/>
      <c r="F1018" s="204"/>
      <c r="G1018" s="205">
        <f t="shared" ref="G1018:W1018" si="551">SUBTOTAL(9,G841:G1017)</f>
        <v>0</v>
      </c>
      <c r="H1018" s="206">
        <f t="shared" si="551"/>
        <v>0</v>
      </c>
      <c r="I1018" s="207">
        <f t="shared" si="551"/>
        <v>0</v>
      </c>
      <c r="J1018" s="207">
        <f t="shared" si="551"/>
        <v>0</v>
      </c>
      <c r="K1018" s="505">
        <f t="shared" si="551"/>
        <v>0</v>
      </c>
      <c r="L1018" s="208">
        <f t="shared" si="551"/>
        <v>0</v>
      </c>
      <c r="M1018" s="209">
        <f t="shared" si="551"/>
        <v>0</v>
      </c>
      <c r="N1018" s="209">
        <f t="shared" si="551"/>
        <v>0</v>
      </c>
      <c r="O1018" s="209">
        <f t="shared" si="551"/>
        <v>0</v>
      </c>
      <c r="P1018" s="209">
        <f t="shared" si="551"/>
        <v>0</v>
      </c>
      <c r="Q1018" s="209">
        <f t="shared" si="551"/>
        <v>0</v>
      </c>
      <c r="R1018" s="209">
        <f t="shared" si="551"/>
        <v>0</v>
      </c>
      <c r="S1018" s="209">
        <f t="shared" si="551"/>
        <v>0</v>
      </c>
      <c r="T1018" s="209">
        <f t="shared" si="551"/>
        <v>0</v>
      </c>
      <c r="U1018" s="209">
        <f t="shared" si="551"/>
        <v>0</v>
      </c>
      <c r="V1018" s="210">
        <f t="shared" si="551"/>
        <v>0</v>
      </c>
      <c r="W1018" s="205">
        <f t="shared" si="551"/>
        <v>0</v>
      </c>
    </row>
    <row r="1019" spans="1:24" ht="13.5" thickBot="1" x14ac:dyDescent="0.25">
      <c r="A1019" s="365"/>
      <c r="C1019" s="2"/>
      <c r="D1019" s="2"/>
      <c r="E1019" s="2"/>
      <c r="F1019" s="2"/>
      <c r="G1019" s="163"/>
      <c r="H1019" s="163"/>
      <c r="I1019" s="163"/>
      <c r="J1019" s="163"/>
      <c r="K1019" s="163"/>
      <c r="L1019" s="163"/>
      <c r="M1019" s="163"/>
      <c r="N1019" s="163"/>
      <c r="O1019" s="163"/>
      <c r="P1019" s="163"/>
      <c r="Q1019" s="163"/>
      <c r="R1019" s="163"/>
      <c r="S1019" s="163"/>
      <c r="T1019" s="163"/>
      <c r="U1019" s="163"/>
      <c r="V1019" s="163"/>
      <c r="W1019" s="163"/>
    </row>
    <row r="1020" spans="1:24" s="137" customFormat="1" ht="15.75" x14ac:dyDescent="0.2">
      <c r="A1020" s="361"/>
      <c r="B1020" s="367" t="s">
        <v>388</v>
      </c>
      <c r="C1020" s="141"/>
      <c r="D1020" s="141"/>
      <c r="E1020" s="141"/>
      <c r="F1020" s="432"/>
      <c r="G1020" s="435"/>
      <c r="H1020" s="96"/>
      <c r="I1020" s="96"/>
      <c r="J1020" s="96"/>
      <c r="K1020" s="99"/>
      <c r="L1020" s="96"/>
      <c r="M1020" s="98"/>
      <c r="N1020" s="96"/>
      <c r="O1020" s="96"/>
      <c r="P1020" s="96"/>
      <c r="Q1020" s="96"/>
      <c r="R1020" s="96"/>
      <c r="S1020" s="96"/>
      <c r="T1020" s="96"/>
      <c r="U1020" s="96"/>
      <c r="V1020" s="96"/>
      <c r="W1020" s="95"/>
    </row>
    <row r="1021" spans="1:24" s="137" customFormat="1" ht="15.75" x14ac:dyDescent="0.2">
      <c r="A1021" s="361"/>
      <c r="B1021" s="547"/>
      <c r="C1021" s="535" t="s">
        <v>330</v>
      </c>
      <c r="D1021" s="253"/>
      <c r="E1021" s="253"/>
      <c r="F1021" s="541"/>
      <c r="G1021" s="433"/>
      <c r="H1021" s="429"/>
      <c r="I1021" s="429"/>
      <c r="J1021" s="429"/>
      <c r="K1021" s="434"/>
      <c r="L1021" s="429"/>
      <c r="M1021" s="430"/>
      <c r="N1021" s="429"/>
      <c r="O1021" s="429"/>
      <c r="P1021" s="429"/>
      <c r="Q1021" s="429"/>
      <c r="R1021" s="429"/>
      <c r="S1021" s="429"/>
      <c r="T1021" s="429"/>
      <c r="U1021" s="429"/>
      <c r="V1021" s="429"/>
      <c r="W1021" s="462"/>
    </row>
    <row r="1022" spans="1:24" s="137" customFormat="1" ht="12.75" customHeight="1" x14ac:dyDescent="0.2">
      <c r="A1022" s="361"/>
      <c r="B1022" s="252"/>
      <c r="C1022" s="253"/>
      <c r="D1022" s="253"/>
      <c r="E1022" s="253"/>
      <c r="F1022" s="474" t="s">
        <v>331</v>
      </c>
      <c r="G1022" s="193">
        <f t="shared" ref="G1022:V1022" si="552">G493</f>
        <v>0</v>
      </c>
      <c r="H1022" s="194">
        <f t="shared" si="552"/>
        <v>0</v>
      </c>
      <c r="I1022" s="183">
        <f t="shared" si="552"/>
        <v>0</v>
      </c>
      <c r="J1022" s="183">
        <f t="shared" si="552"/>
        <v>0</v>
      </c>
      <c r="K1022" s="200">
        <f t="shared" si="552"/>
        <v>0</v>
      </c>
      <c r="L1022" s="182">
        <f t="shared" si="552"/>
        <v>0</v>
      </c>
      <c r="M1022" s="195">
        <f t="shared" si="552"/>
        <v>0</v>
      </c>
      <c r="N1022" s="185">
        <f t="shared" si="552"/>
        <v>0</v>
      </c>
      <c r="O1022" s="185">
        <f t="shared" si="552"/>
        <v>0</v>
      </c>
      <c r="P1022" s="185">
        <f t="shared" si="552"/>
        <v>0</v>
      </c>
      <c r="Q1022" s="185">
        <f t="shared" si="552"/>
        <v>0</v>
      </c>
      <c r="R1022" s="185">
        <f t="shared" si="552"/>
        <v>0</v>
      </c>
      <c r="S1022" s="185">
        <f t="shared" si="552"/>
        <v>0</v>
      </c>
      <c r="T1022" s="185">
        <f t="shared" si="552"/>
        <v>0</v>
      </c>
      <c r="U1022" s="185">
        <f t="shared" si="552"/>
        <v>0</v>
      </c>
      <c r="V1022" s="198">
        <f t="shared" si="552"/>
        <v>0</v>
      </c>
      <c r="W1022" s="54">
        <f>G1022-SUM(H1022:V1022)</f>
        <v>0</v>
      </c>
      <c r="X1022" s="80"/>
    </row>
    <row r="1023" spans="1:24" s="137" customFormat="1" ht="12.75" customHeight="1" x14ac:dyDescent="0.2">
      <c r="A1023" s="361"/>
      <c r="B1023" s="252"/>
      <c r="C1023" s="253"/>
      <c r="D1023" s="253"/>
      <c r="E1023" s="253"/>
      <c r="F1023" s="474" t="s">
        <v>332</v>
      </c>
      <c r="G1023" s="193">
        <f t="shared" ref="G1023:V1023" si="553">G494</f>
        <v>0</v>
      </c>
      <c r="H1023" s="194">
        <f t="shared" si="553"/>
        <v>0</v>
      </c>
      <c r="I1023" s="183">
        <f t="shared" si="553"/>
        <v>0</v>
      </c>
      <c r="J1023" s="183">
        <f t="shared" si="553"/>
        <v>0</v>
      </c>
      <c r="K1023" s="200">
        <f t="shared" si="553"/>
        <v>0</v>
      </c>
      <c r="L1023" s="182">
        <f t="shared" si="553"/>
        <v>0</v>
      </c>
      <c r="M1023" s="195">
        <f t="shared" si="553"/>
        <v>0</v>
      </c>
      <c r="N1023" s="185">
        <f t="shared" si="553"/>
        <v>0</v>
      </c>
      <c r="O1023" s="185">
        <f t="shared" si="553"/>
        <v>0</v>
      </c>
      <c r="P1023" s="185">
        <f t="shared" si="553"/>
        <v>0</v>
      </c>
      <c r="Q1023" s="185">
        <f t="shared" si="553"/>
        <v>0</v>
      </c>
      <c r="R1023" s="185">
        <f t="shared" si="553"/>
        <v>0</v>
      </c>
      <c r="S1023" s="185">
        <f t="shared" si="553"/>
        <v>0</v>
      </c>
      <c r="T1023" s="185">
        <f t="shared" si="553"/>
        <v>0</v>
      </c>
      <c r="U1023" s="185">
        <f t="shared" si="553"/>
        <v>0</v>
      </c>
      <c r="V1023" s="198">
        <f t="shared" si="553"/>
        <v>0</v>
      </c>
      <c r="W1023" s="54">
        <f>G1023-SUM(H1023:V1023)</f>
        <v>0</v>
      </c>
      <c r="X1023" s="80"/>
    </row>
    <row r="1024" spans="1:24" s="137" customFormat="1" ht="12.75" customHeight="1" x14ac:dyDescent="0.2">
      <c r="A1024" s="361"/>
      <c r="B1024" s="252"/>
      <c r="C1024" s="253"/>
      <c r="D1024" s="253"/>
      <c r="E1024" s="253"/>
      <c r="F1024" s="532"/>
      <c r="G1024" s="203"/>
      <c r="H1024" s="74"/>
      <c r="I1024" s="74"/>
      <c r="J1024" s="74"/>
      <c r="K1024" s="75"/>
      <c r="L1024" s="43"/>
      <c r="M1024" s="43"/>
      <c r="N1024" s="43"/>
      <c r="O1024" s="43"/>
      <c r="P1024" s="43"/>
      <c r="Q1024" s="43"/>
      <c r="R1024" s="43"/>
      <c r="S1024" s="43"/>
      <c r="T1024" s="43"/>
      <c r="U1024" s="43"/>
      <c r="V1024" s="43"/>
      <c r="W1024" s="42"/>
      <c r="X1024" s="80"/>
    </row>
    <row r="1025" spans="1:24" s="137" customFormat="1" ht="15" x14ac:dyDescent="0.2">
      <c r="A1025" s="361"/>
      <c r="B1025" s="531"/>
      <c r="C1025" s="536" t="s">
        <v>334</v>
      </c>
      <c r="D1025" s="33"/>
      <c r="E1025" s="72"/>
      <c r="F1025" s="532"/>
      <c r="G1025" s="428"/>
      <c r="H1025" s="452"/>
      <c r="I1025" s="429"/>
      <c r="J1025" s="429"/>
      <c r="K1025" s="434"/>
      <c r="L1025" s="452"/>
      <c r="M1025" s="430"/>
      <c r="N1025" s="429"/>
      <c r="O1025" s="429"/>
      <c r="P1025" s="429"/>
      <c r="Q1025" s="429"/>
      <c r="R1025" s="429"/>
      <c r="S1025" s="429"/>
      <c r="T1025" s="429"/>
      <c r="U1025" s="429"/>
      <c r="V1025" s="429"/>
      <c r="W1025" s="462"/>
    </row>
    <row r="1026" spans="1:24" s="137" customFormat="1" ht="12.75" customHeight="1" x14ac:dyDescent="0.2">
      <c r="A1026" s="361"/>
      <c r="B1026" s="252"/>
      <c r="C1026" s="253"/>
      <c r="D1026" s="33" t="s">
        <v>12</v>
      </c>
      <c r="E1026" s="72"/>
      <c r="F1026" s="532"/>
      <c r="G1026" s="74">
        <f t="shared" ref="G1026:W1026" si="554">SUBTOTAL(9,G1027:G1030)</f>
        <v>0</v>
      </c>
      <c r="H1026" s="58">
        <f t="shared" si="554"/>
        <v>0</v>
      </c>
      <c r="I1026" s="43">
        <f t="shared" si="554"/>
        <v>0</v>
      </c>
      <c r="J1026" s="43">
        <f t="shared" si="554"/>
        <v>0</v>
      </c>
      <c r="K1026" s="46">
        <f t="shared" si="554"/>
        <v>0</v>
      </c>
      <c r="L1026" s="58">
        <f t="shared" si="554"/>
        <v>0</v>
      </c>
      <c r="M1026" s="45">
        <f t="shared" si="554"/>
        <v>0</v>
      </c>
      <c r="N1026" s="43">
        <f t="shared" si="554"/>
        <v>0</v>
      </c>
      <c r="O1026" s="43">
        <f t="shared" si="554"/>
        <v>0</v>
      </c>
      <c r="P1026" s="43">
        <f t="shared" si="554"/>
        <v>0</v>
      </c>
      <c r="Q1026" s="43">
        <f t="shared" si="554"/>
        <v>0</v>
      </c>
      <c r="R1026" s="43">
        <f t="shared" si="554"/>
        <v>0</v>
      </c>
      <c r="S1026" s="43">
        <f t="shared" si="554"/>
        <v>0</v>
      </c>
      <c r="T1026" s="43">
        <f t="shared" si="554"/>
        <v>0</v>
      </c>
      <c r="U1026" s="43">
        <f t="shared" si="554"/>
        <v>0</v>
      </c>
      <c r="V1026" s="43">
        <f t="shared" si="554"/>
        <v>0</v>
      </c>
      <c r="W1026" s="42">
        <f t="shared" si="554"/>
        <v>0</v>
      </c>
    </row>
    <row r="1027" spans="1:24" s="137" customFormat="1" ht="12.75" customHeight="1" x14ac:dyDescent="0.2">
      <c r="A1027" s="361"/>
      <c r="B1027" s="252"/>
      <c r="C1027" s="253"/>
      <c r="D1027" s="33"/>
      <c r="E1027" s="34"/>
      <c r="F1027" s="474" t="s">
        <v>335</v>
      </c>
      <c r="G1027" s="193">
        <f t="shared" ref="G1027:V1027" si="555">G498</f>
        <v>0</v>
      </c>
      <c r="H1027" s="194">
        <f t="shared" si="555"/>
        <v>0</v>
      </c>
      <c r="I1027" s="183">
        <f t="shared" si="555"/>
        <v>0</v>
      </c>
      <c r="J1027" s="183">
        <f t="shared" si="555"/>
        <v>0</v>
      </c>
      <c r="K1027" s="200">
        <f t="shared" si="555"/>
        <v>0</v>
      </c>
      <c r="L1027" s="182">
        <f t="shared" si="555"/>
        <v>0</v>
      </c>
      <c r="M1027" s="195">
        <f t="shared" si="555"/>
        <v>0</v>
      </c>
      <c r="N1027" s="185">
        <f t="shared" si="555"/>
        <v>0</v>
      </c>
      <c r="O1027" s="185">
        <f t="shared" si="555"/>
        <v>0</v>
      </c>
      <c r="P1027" s="185">
        <f t="shared" si="555"/>
        <v>0</v>
      </c>
      <c r="Q1027" s="185">
        <f t="shared" si="555"/>
        <v>0</v>
      </c>
      <c r="R1027" s="185">
        <f t="shared" si="555"/>
        <v>0</v>
      </c>
      <c r="S1027" s="185">
        <f t="shared" si="555"/>
        <v>0</v>
      </c>
      <c r="T1027" s="185">
        <f t="shared" si="555"/>
        <v>0</v>
      </c>
      <c r="U1027" s="185">
        <f t="shared" si="555"/>
        <v>0</v>
      </c>
      <c r="V1027" s="198">
        <f t="shared" si="555"/>
        <v>0</v>
      </c>
      <c r="W1027" s="54">
        <f t="shared" ref="W1027:W1030" si="556">G1027-SUM(H1027:V1027)</f>
        <v>0</v>
      </c>
      <c r="X1027" s="80"/>
    </row>
    <row r="1028" spans="1:24" s="137" customFormat="1" ht="12.75" customHeight="1" x14ac:dyDescent="0.2">
      <c r="A1028" s="361"/>
      <c r="B1028" s="252"/>
      <c r="C1028" s="253"/>
      <c r="D1028" s="33"/>
      <c r="E1028" s="34"/>
      <c r="F1028" s="474" t="s">
        <v>336</v>
      </c>
      <c r="G1028" s="193">
        <f t="shared" ref="G1028:V1028" si="557">G499</f>
        <v>0</v>
      </c>
      <c r="H1028" s="194">
        <f t="shared" si="557"/>
        <v>0</v>
      </c>
      <c r="I1028" s="183">
        <f t="shared" si="557"/>
        <v>0</v>
      </c>
      <c r="J1028" s="183">
        <f t="shared" si="557"/>
        <v>0</v>
      </c>
      <c r="K1028" s="200">
        <f t="shared" si="557"/>
        <v>0</v>
      </c>
      <c r="L1028" s="182">
        <f t="shared" si="557"/>
        <v>0</v>
      </c>
      <c r="M1028" s="195">
        <f t="shared" si="557"/>
        <v>0</v>
      </c>
      <c r="N1028" s="185">
        <f t="shared" si="557"/>
        <v>0</v>
      </c>
      <c r="O1028" s="185">
        <f t="shared" si="557"/>
        <v>0</v>
      </c>
      <c r="P1028" s="185">
        <f t="shared" si="557"/>
        <v>0</v>
      </c>
      <c r="Q1028" s="185">
        <f t="shared" si="557"/>
        <v>0</v>
      </c>
      <c r="R1028" s="185">
        <f t="shared" si="557"/>
        <v>0</v>
      </c>
      <c r="S1028" s="185">
        <f t="shared" si="557"/>
        <v>0</v>
      </c>
      <c r="T1028" s="185">
        <f t="shared" si="557"/>
        <v>0</v>
      </c>
      <c r="U1028" s="185">
        <f t="shared" si="557"/>
        <v>0</v>
      </c>
      <c r="V1028" s="198">
        <f t="shared" si="557"/>
        <v>0</v>
      </c>
      <c r="W1028" s="54">
        <f t="shared" si="556"/>
        <v>0</v>
      </c>
      <c r="X1028" s="80"/>
    </row>
    <row r="1029" spans="1:24" s="137" customFormat="1" ht="12.75" customHeight="1" x14ac:dyDescent="0.2">
      <c r="A1029" s="361"/>
      <c r="B1029" s="252"/>
      <c r="C1029" s="253"/>
      <c r="D1029" s="33"/>
      <c r="E1029" s="34"/>
      <c r="F1029" s="474" t="s">
        <v>337</v>
      </c>
      <c r="G1029" s="193">
        <f t="shared" ref="G1029:V1029" si="558">G500</f>
        <v>0</v>
      </c>
      <c r="H1029" s="194">
        <f t="shared" si="558"/>
        <v>0</v>
      </c>
      <c r="I1029" s="183">
        <f t="shared" si="558"/>
        <v>0</v>
      </c>
      <c r="J1029" s="183">
        <f t="shared" si="558"/>
        <v>0</v>
      </c>
      <c r="K1029" s="200">
        <f t="shared" si="558"/>
        <v>0</v>
      </c>
      <c r="L1029" s="182">
        <f t="shared" si="558"/>
        <v>0</v>
      </c>
      <c r="M1029" s="195">
        <f t="shared" si="558"/>
        <v>0</v>
      </c>
      <c r="N1029" s="185">
        <f t="shared" si="558"/>
        <v>0</v>
      </c>
      <c r="O1029" s="185">
        <f t="shared" si="558"/>
        <v>0</v>
      </c>
      <c r="P1029" s="185">
        <f t="shared" si="558"/>
        <v>0</v>
      </c>
      <c r="Q1029" s="185">
        <f t="shared" si="558"/>
        <v>0</v>
      </c>
      <c r="R1029" s="185">
        <f t="shared" si="558"/>
        <v>0</v>
      </c>
      <c r="S1029" s="185">
        <f t="shared" si="558"/>
        <v>0</v>
      </c>
      <c r="T1029" s="185">
        <f t="shared" si="558"/>
        <v>0</v>
      </c>
      <c r="U1029" s="185">
        <f t="shared" si="558"/>
        <v>0</v>
      </c>
      <c r="V1029" s="198">
        <f t="shared" si="558"/>
        <v>0</v>
      </c>
      <c r="W1029" s="54">
        <f t="shared" si="556"/>
        <v>0</v>
      </c>
      <c r="X1029" s="80"/>
    </row>
    <row r="1030" spans="1:24" s="137" customFormat="1" ht="12.75" customHeight="1" x14ac:dyDescent="0.2">
      <c r="A1030" s="361"/>
      <c r="B1030" s="252"/>
      <c r="C1030" s="253"/>
      <c r="D1030" s="33"/>
      <c r="E1030" s="34"/>
      <c r="F1030" s="474" t="s">
        <v>338</v>
      </c>
      <c r="G1030" s="193">
        <f t="shared" ref="G1030:V1030" si="559">G501</f>
        <v>0</v>
      </c>
      <c r="H1030" s="194">
        <f t="shared" si="559"/>
        <v>0</v>
      </c>
      <c r="I1030" s="183">
        <f t="shared" si="559"/>
        <v>0</v>
      </c>
      <c r="J1030" s="183">
        <f t="shared" si="559"/>
        <v>0</v>
      </c>
      <c r="K1030" s="200">
        <f t="shared" si="559"/>
        <v>0</v>
      </c>
      <c r="L1030" s="182">
        <f t="shared" si="559"/>
        <v>0</v>
      </c>
      <c r="M1030" s="195">
        <f t="shared" si="559"/>
        <v>0</v>
      </c>
      <c r="N1030" s="185">
        <f t="shared" si="559"/>
        <v>0</v>
      </c>
      <c r="O1030" s="185">
        <f t="shared" si="559"/>
        <v>0</v>
      </c>
      <c r="P1030" s="185">
        <f t="shared" si="559"/>
        <v>0</v>
      </c>
      <c r="Q1030" s="185">
        <f t="shared" si="559"/>
        <v>0</v>
      </c>
      <c r="R1030" s="185">
        <f t="shared" si="559"/>
        <v>0</v>
      </c>
      <c r="S1030" s="185">
        <f t="shared" si="559"/>
        <v>0</v>
      </c>
      <c r="T1030" s="185">
        <f t="shared" si="559"/>
        <v>0</v>
      </c>
      <c r="U1030" s="185">
        <f t="shared" si="559"/>
        <v>0</v>
      </c>
      <c r="V1030" s="198">
        <f t="shared" si="559"/>
        <v>0</v>
      </c>
      <c r="W1030" s="54">
        <f t="shared" si="556"/>
        <v>0</v>
      </c>
      <c r="X1030" s="80"/>
    </row>
    <row r="1031" spans="1:24" s="137" customFormat="1" ht="12.75" customHeight="1" x14ac:dyDescent="0.2">
      <c r="A1031" s="361"/>
      <c r="B1031" s="252"/>
      <c r="C1031" s="253"/>
      <c r="D1031" s="33" t="s">
        <v>24</v>
      </c>
      <c r="E1031" s="72"/>
      <c r="F1031" s="532"/>
      <c r="G1031" s="78">
        <f t="shared" ref="G1031:W1031" si="560">SUBTOTAL(9,G1032:G1035)</f>
        <v>0</v>
      </c>
      <c r="H1031" s="58">
        <f t="shared" si="560"/>
        <v>0</v>
      </c>
      <c r="I1031" s="43">
        <f t="shared" si="560"/>
        <v>0</v>
      </c>
      <c r="J1031" s="43">
        <f t="shared" si="560"/>
        <v>0</v>
      </c>
      <c r="K1031" s="46">
        <f t="shared" si="560"/>
        <v>0</v>
      </c>
      <c r="L1031" s="58">
        <f t="shared" si="560"/>
        <v>0</v>
      </c>
      <c r="M1031" s="45">
        <f t="shared" si="560"/>
        <v>0</v>
      </c>
      <c r="N1031" s="43">
        <f t="shared" si="560"/>
        <v>0</v>
      </c>
      <c r="O1031" s="43">
        <f t="shared" si="560"/>
        <v>0</v>
      </c>
      <c r="P1031" s="43">
        <f t="shared" si="560"/>
        <v>0</v>
      </c>
      <c r="Q1031" s="43">
        <f t="shared" si="560"/>
        <v>0</v>
      </c>
      <c r="R1031" s="43">
        <f t="shared" si="560"/>
        <v>0</v>
      </c>
      <c r="S1031" s="43">
        <f t="shared" si="560"/>
        <v>0</v>
      </c>
      <c r="T1031" s="43">
        <f t="shared" si="560"/>
        <v>0</v>
      </c>
      <c r="U1031" s="43">
        <f t="shared" si="560"/>
        <v>0</v>
      </c>
      <c r="V1031" s="43">
        <f t="shared" si="560"/>
        <v>0</v>
      </c>
      <c r="W1031" s="42">
        <f t="shared" si="560"/>
        <v>0</v>
      </c>
    </row>
    <row r="1032" spans="1:24" s="137" customFormat="1" ht="12.75" customHeight="1" x14ac:dyDescent="0.2">
      <c r="A1032" s="361"/>
      <c r="B1032" s="252"/>
      <c r="C1032" s="253"/>
      <c r="D1032" s="33"/>
      <c r="E1032" s="72"/>
      <c r="F1032" s="474" t="s">
        <v>335</v>
      </c>
      <c r="G1032" s="193">
        <f t="shared" ref="G1032:V1032" si="561">G503</f>
        <v>0</v>
      </c>
      <c r="H1032" s="194">
        <f t="shared" si="561"/>
        <v>0</v>
      </c>
      <c r="I1032" s="183">
        <f t="shared" si="561"/>
        <v>0</v>
      </c>
      <c r="J1032" s="183">
        <f t="shared" si="561"/>
        <v>0</v>
      </c>
      <c r="K1032" s="200">
        <f t="shared" si="561"/>
        <v>0</v>
      </c>
      <c r="L1032" s="182">
        <f t="shared" si="561"/>
        <v>0</v>
      </c>
      <c r="M1032" s="195">
        <f t="shared" si="561"/>
        <v>0</v>
      </c>
      <c r="N1032" s="185">
        <f t="shared" si="561"/>
        <v>0</v>
      </c>
      <c r="O1032" s="185">
        <f t="shared" si="561"/>
        <v>0</v>
      </c>
      <c r="P1032" s="185">
        <f t="shared" si="561"/>
        <v>0</v>
      </c>
      <c r="Q1032" s="185">
        <f t="shared" si="561"/>
        <v>0</v>
      </c>
      <c r="R1032" s="185">
        <f t="shared" si="561"/>
        <v>0</v>
      </c>
      <c r="S1032" s="185">
        <f t="shared" si="561"/>
        <v>0</v>
      </c>
      <c r="T1032" s="185">
        <f t="shared" si="561"/>
        <v>0</v>
      </c>
      <c r="U1032" s="185">
        <f t="shared" si="561"/>
        <v>0</v>
      </c>
      <c r="V1032" s="198">
        <f t="shared" si="561"/>
        <v>0</v>
      </c>
      <c r="W1032" s="54">
        <f t="shared" ref="W1032:W1035" si="562">G1032-SUM(H1032:V1032)</f>
        <v>0</v>
      </c>
      <c r="X1032" s="80"/>
    </row>
    <row r="1033" spans="1:24" s="137" customFormat="1" ht="12.75" customHeight="1" x14ac:dyDescent="0.2">
      <c r="A1033" s="361"/>
      <c r="B1033" s="252"/>
      <c r="C1033" s="253"/>
      <c r="D1033" s="33"/>
      <c r="E1033" s="72"/>
      <c r="F1033" s="474" t="s">
        <v>336</v>
      </c>
      <c r="G1033" s="193">
        <f t="shared" ref="G1033:V1033" si="563">G504</f>
        <v>0</v>
      </c>
      <c r="H1033" s="194">
        <f t="shared" si="563"/>
        <v>0</v>
      </c>
      <c r="I1033" s="183">
        <f t="shared" si="563"/>
        <v>0</v>
      </c>
      <c r="J1033" s="183">
        <f t="shared" si="563"/>
        <v>0</v>
      </c>
      <c r="K1033" s="200">
        <f t="shared" si="563"/>
        <v>0</v>
      </c>
      <c r="L1033" s="182">
        <f t="shared" si="563"/>
        <v>0</v>
      </c>
      <c r="M1033" s="195">
        <f t="shared" si="563"/>
        <v>0</v>
      </c>
      <c r="N1033" s="185">
        <f t="shared" si="563"/>
        <v>0</v>
      </c>
      <c r="O1033" s="185">
        <f t="shared" si="563"/>
        <v>0</v>
      </c>
      <c r="P1033" s="185">
        <f t="shared" si="563"/>
        <v>0</v>
      </c>
      <c r="Q1033" s="185">
        <f t="shared" si="563"/>
        <v>0</v>
      </c>
      <c r="R1033" s="185">
        <f t="shared" si="563"/>
        <v>0</v>
      </c>
      <c r="S1033" s="185">
        <f t="shared" si="563"/>
        <v>0</v>
      </c>
      <c r="T1033" s="185">
        <f t="shared" si="563"/>
        <v>0</v>
      </c>
      <c r="U1033" s="185">
        <f t="shared" si="563"/>
        <v>0</v>
      </c>
      <c r="V1033" s="198">
        <f t="shared" si="563"/>
        <v>0</v>
      </c>
      <c r="W1033" s="54">
        <f t="shared" si="562"/>
        <v>0</v>
      </c>
      <c r="X1033" s="80"/>
    </row>
    <row r="1034" spans="1:24" s="137" customFormat="1" ht="12.75" customHeight="1" x14ac:dyDescent="0.2">
      <c r="A1034" s="361"/>
      <c r="B1034" s="252"/>
      <c r="C1034" s="253"/>
      <c r="D1034" s="33"/>
      <c r="E1034" s="72"/>
      <c r="F1034" s="474" t="s">
        <v>337</v>
      </c>
      <c r="G1034" s="193">
        <f t="shared" ref="G1034:V1034" si="564">G505</f>
        <v>0</v>
      </c>
      <c r="H1034" s="194">
        <f t="shared" si="564"/>
        <v>0</v>
      </c>
      <c r="I1034" s="183">
        <f t="shared" si="564"/>
        <v>0</v>
      </c>
      <c r="J1034" s="183">
        <f t="shared" si="564"/>
        <v>0</v>
      </c>
      <c r="K1034" s="200">
        <f t="shared" si="564"/>
        <v>0</v>
      </c>
      <c r="L1034" s="182">
        <f t="shared" si="564"/>
        <v>0</v>
      </c>
      <c r="M1034" s="195">
        <f t="shared" si="564"/>
        <v>0</v>
      </c>
      <c r="N1034" s="185">
        <f t="shared" si="564"/>
        <v>0</v>
      </c>
      <c r="O1034" s="185">
        <f t="shared" si="564"/>
        <v>0</v>
      </c>
      <c r="P1034" s="185">
        <f t="shared" si="564"/>
        <v>0</v>
      </c>
      <c r="Q1034" s="185">
        <f t="shared" si="564"/>
        <v>0</v>
      </c>
      <c r="R1034" s="185">
        <f t="shared" si="564"/>
        <v>0</v>
      </c>
      <c r="S1034" s="185">
        <f t="shared" si="564"/>
        <v>0</v>
      </c>
      <c r="T1034" s="185">
        <f t="shared" si="564"/>
        <v>0</v>
      </c>
      <c r="U1034" s="185">
        <f t="shared" si="564"/>
        <v>0</v>
      </c>
      <c r="V1034" s="198">
        <f t="shared" si="564"/>
        <v>0</v>
      </c>
      <c r="W1034" s="54">
        <f t="shared" si="562"/>
        <v>0</v>
      </c>
      <c r="X1034" s="80"/>
    </row>
    <row r="1035" spans="1:24" s="137" customFormat="1" ht="12.75" customHeight="1" x14ac:dyDescent="0.2">
      <c r="A1035" s="361"/>
      <c r="B1035" s="252"/>
      <c r="C1035" s="253"/>
      <c r="D1035" s="33"/>
      <c r="E1035" s="72"/>
      <c r="F1035" s="474" t="s">
        <v>338</v>
      </c>
      <c r="G1035" s="193">
        <f t="shared" ref="G1035:V1035" si="565">G506</f>
        <v>0</v>
      </c>
      <c r="H1035" s="194">
        <f t="shared" si="565"/>
        <v>0</v>
      </c>
      <c r="I1035" s="183">
        <f t="shared" si="565"/>
        <v>0</v>
      </c>
      <c r="J1035" s="183">
        <f t="shared" si="565"/>
        <v>0</v>
      </c>
      <c r="K1035" s="200">
        <f t="shared" si="565"/>
        <v>0</v>
      </c>
      <c r="L1035" s="182">
        <f t="shared" si="565"/>
        <v>0</v>
      </c>
      <c r="M1035" s="195">
        <f t="shared" si="565"/>
        <v>0</v>
      </c>
      <c r="N1035" s="185">
        <f t="shared" si="565"/>
        <v>0</v>
      </c>
      <c r="O1035" s="185">
        <f t="shared" si="565"/>
        <v>0</v>
      </c>
      <c r="P1035" s="185">
        <f t="shared" si="565"/>
        <v>0</v>
      </c>
      <c r="Q1035" s="185">
        <f t="shared" si="565"/>
        <v>0</v>
      </c>
      <c r="R1035" s="185">
        <f t="shared" si="565"/>
        <v>0</v>
      </c>
      <c r="S1035" s="185">
        <f t="shared" si="565"/>
        <v>0</v>
      </c>
      <c r="T1035" s="185">
        <f t="shared" si="565"/>
        <v>0</v>
      </c>
      <c r="U1035" s="185">
        <f t="shared" si="565"/>
        <v>0</v>
      </c>
      <c r="V1035" s="198">
        <f t="shared" si="565"/>
        <v>0</v>
      </c>
      <c r="W1035" s="54">
        <f t="shared" si="562"/>
        <v>0</v>
      </c>
      <c r="X1035" s="80"/>
    </row>
    <row r="1036" spans="1:24" s="137" customFormat="1" ht="12.75" customHeight="1" x14ac:dyDescent="0.2">
      <c r="A1036" s="361"/>
      <c r="B1036" s="252"/>
      <c r="C1036" s="253"/>
      <c r="D1036" s="33" t="s">
        <v>339</v>
      </c>
      <c r="E1036" s="72"/>
      <c r="F1036" s="532"/>
      <c r="G1036" s="78">
        <f t="shared" ref="G1036:W1036" si="566">SUBTOTAL(9,G1037:G1038)</f>
        <v>0</v>
      </c>
      <c r="H1036" s="58">
        <f t="shared" si="566"/>
        <v>0</v>
      </c>
      <c r="I1036" s="43">
        <f t="shared" si="566"/>
        <v>0</v>
      </c>
      <c r="J1036" s="43">
        <f t="shared" si="566"/>
        <v>0</v>
      </c>
      <c r="K1036" s="46">
        <f t="shared" si="566"/>
        <v>0</v>
      </c>
      <c r="L1036" s="58">
        <f t="shared" si="566"/>
        <v>0</v>
      </c>
      <c r="M1036" s="45">
        <f t="shared" si="566"/>
        <v>0</v>
      </c>
      <c r="N1036" s="43">
        <f t="shared" si="566"/>
        <v>0</v>
      </c>
      <c r="O1036" s="43">
        <f t="shared" si="566"/>
        <v>0</v>
      </c>
      <c r="P1036" s="43">
        <f t="shared" si="566"/>
        <v>0</v>
      </c>
      <c r="Q1036" s="43">
        <f t="shared" si="566"/>
        <v>0</v>
      </c>
      <c r="R1036" s="43">
        <f t="shared" si="566"/>
        <v>0</v>
      </c>
      <c r="S1036" s="43">
        <f t="shared" si="566"/>
        <v>0</v>
      </c>
      <c r="T1036" s="43">
        <f t="shared" si="566"/>
        <v>0</v>
      </c>
      <c r="U1036" s="43">
        <f t="shared" si="566"/>
        <v>0</v>
      </c>
      <c r="V1036" s="43">
        <f t="shared" si="566"/>
        <v>0</v>
      </c>
      <c r="W1036" s="42">
        <f t="shared" si="566"/>
        <v>0</v>
      </c>
    </row>
    <row r="1037" spans="1:24" s="137" customFormat="1" ht="12.75" customHeight="1" x14ac:dyDescent="0.2">
      <c r="A1037" s="361"/>
      <c r="B1037" s="252"/>
      <c r="C1037" s="253"/>
      <c r="D1037" s="33"/>
      <c r="E1037" s="72"/>
      <c r="F1037" s="474" t="s">
        <v>379</v>
      </c>
      <c r="G1037" s="193">
        <f t="shared" ref="G1037:V1037" si="567">G508</f>
        <v>0</v>
      </c>
      <c r="H1037" s="194">
        <f t="shared" si="567"/>
        <v>0</v>
      </c>
      <c r="I1037" s="183">
        <f t="shared" si="567"/>
        <v>0</v>
      </c>
      <c r="J1037" s="183">
        <f t="shared" si="567"/>
        <v>0</v>
      </c>
      <c r="K1037" s="200">
        <f t="shared" si="567"/>
        <v>0</v>
      </c>
      <c r="L1037" s="182">
        <f t="shared" si="567"/>
        <v>0</v>
      </c>
      <c r="M1037" s="195">
        <f t="shared" si="567"/>
        <v>0</v>
      </c>
      <c r="N1037" s="185">
        <f t="shared" si="567"/>
        <v>0</v>
      </c>
      <c r="O1037" s="185">
        <f t="shared" si="567"/>
        <v>0</v>
      </c>
      <c r="P1037" s="185">
        <f t="shared" si="567"/>
        <v>0</v>
      </c>
      <c r="Q1037" s="185">
        <f t="shared" si="567"/>
        <v>0</v>
      </c>
      <c r="R1037" s="185">
        <f t="shared" si="567"/>
        <v>0</v>
      </c>
      <c r="S1037" s="185">
        <f t="shared" si="567"/>
        <v>0</v>
      </c>
      <c r="T1037" s="185">
        <f t="shared" si="567"/>
        <v>0</v>
      </c>
      <c r="U1037" s="185">
        <f t="shared" si="567"/>
        <v>0</v>
      </c>
      <c r="V1037" s="198">
        <f t="shared" si="567"/>
        <v>0</v>
      </c>
      <c r="W1037" s="54">
        <f t="shared" ref="W1037:W1038" si="568">G1037-SUM(H1037:V1037)</f>
        <v>0</v>
      </c>
      <c r="X1037" s="80"/>
    </row>
    <row r="1038" spans="1:24" s="137" customFormat="1" ht="12.75" customHeight="1" x14ac:dyDescent="0.2">
      <c r="A1038" s="361"/>
      <c r="B1038" s="252"/>
      <c r="C1038" s="253"/>
      <c r="D1038" s="33"/>
      <c r="E1038" s="72"/>
      <c r="F1038" s="474" t="s">
        <v>380</v>
      </c>
      <c r="G1038" s="193">
        <f t="shared" ref="G1038:V1038" si="569">G509</f>
        <v>0</v>
      </c>
      <c r="H1038" s="194">
        <f t="shared" si="569"/>
        <v>0</v>
      </c>
      <c r="I1038" s="183">
        <f t="shared" si="569"/>
        <v>0</v>
      </c>
      <c r="J1038" s="183">
        <f t="shared" si="569"/>
        <v>0</v>
      </c>
      <c r="K1038" s="200">
        <f t="shared" si="569"/>
        <v>0</v>
      </c>
      <c r="L1038" s="182">
        <f t="shared" si="569"/>
        <v>0</v>
      </c>
      <c r="M1038" s="195">
        <f t="shared" si="569"/>
        <v>0</v>
      </c>
      <c r="N1038" s="185">
        <f t="shared" si="569"/>
        <v>0</v>
      </c>
      <c r="O1038" s="185">
        <f t="shared" si="569"/>
        <v>0</v>
      </c>
      <c r="P1038" s="185">
        <f t="shared" si="569"/>
        <v>0</v>
      </c>
      <c r="Q1038" s="185">
        <f t="shared" si="569"/>
        <v>0</v>
      </c>
      <c r="R1038" s="185">
        <f t="shared" si="569"/>
        <v>0</v>
      </c>
      <c r="S1038" s="185">
        <f t="shared" si="569"/>
        <v>0</v>
      </c>
      <c r="T1038" s="185">
        <f t="shared" si="569"/>
        <v>0</v>
      </c>
      <c r="U1038" s="185">
        <f t="shared" si="569"/>
        <v>0</v>
      </c>
      <c r="V1038" s="198">
        <f t="shared" si="569"/>
        <v>0</v>
      </c>
      <c r="W1038" s="54">
        <f t="shared" si="568"/>
        <v>0</v>
      </c>
      <c r="X1038" s="80"/>
    </row>
    <row r="1039" spans="1:24" s="137" customFormat="1" ht="12.75" customHeight="1" x14ac:dyDescent="0.2">
      <c r="A1039" s="361"/>
      <c r="B1039" s="252"/>
      <c r="C1039" s="253"/>
      <c r="D1039" s="33" t="s">
        <v>342</v>
      </c>
      <c r="E1039" s="34"/>
      <c r="F1039" s="542"/>
      <c r="G1039" s="78">
        <f t="shared" ref="G1039:W1039" si="570">SUBTOTAL(9,G1040:G1044)</f>
        <v>0</v>
      </c>
      <c r="H1039" s="58">
        <f t="shared" si="570"/>
        <v>0</v>
      </c>
      <c r="I1039" s="43">
        <f t="shared" si="570"/>
        <v>0</v>
      </c>
      <c r="J1039" s="43">
        <f t="shared" si="570"/>
        <v>0</v>
      </c>
      <c r="K1039" s="46">
        <f t="shared" si="570"/>
        <v>0</v>
      </c>
      <c r="L1039" s="58">
        <f t="shared" si="570"/>
        <v>0</v>
      </c>
      <c r="M1039" s="45">
        <f t="shared" si="570"/>
        <v>0</v>
      </c>
      <c r="N1039" s="43">
        <f t="shared" si="570"/>
        <v>0</v>
      </c>
      <c r="O1039" s="43">
        <f t="shared" si="570"/>
        <v>0</v>
      </c>
      <c r="P1039" s="43">
        <f t="shared" si="570"/>
        <v>0</v>
      </c>
      <c r="Q1039" s="43">
        <f t="shared" si="570"/>
        <v>0</v>
      </c>
      <c r="R1039" s="43">
        <f t="shared" si="570"/>
        <v>0</v>
      </c>
      <c r="S1039" s="43">
        <f t="shared" si="570"/>
        <v>0</v>
      </c>
      <c r="T1039" s="43">
        <f t="shared" si="570"/>
        <v>0</v>
      </c>
      <c r="U1039" s="43">
        <f t="shared" si="570"/>
        <v>0</v>
      </c>
      <c r="V1039" s="43">
        <f t="shared" si="570"/>
        <v>0</v>
      </c>
      <c r="W1039" s="42">
        <f t="shared" si="570"/>
        <v>0</v>
      </c>
    </row>
    <row r="1040" spans="1:24" s="137" customFormat="1" ht="12.75" customHeight="1" x14ac:dyDescent="0.2">
      <c r="A1040" s="361"/>
      <c r="B1040" s="252"/>
      <c r="C1040" s="253"/>
      <c r="D1040" s="33"/>
      <c r="E1040" s="72"/>
      <c r="F1040" s="474" t="s">
        <v>343</v>
      </c>
      <c r="G1040" s="193">
        <f t="shared" ref="G1040:V1040" si="571">G511</f>
        <v>0</v>
      </c>
      <c r="H1040" s="194">
        <f t="shared" si="571"/>
        <v>0</v>
      </c>
      <c r="I1040" s="183">
        <f t="shared" si="571"/>
        <v>0</v>
      </c>
      <c r="J1040" s="183">
        <f t="shared" si="571"/>
        <v>0</v>
      </c>
      <c r="K1040" s="200">
        <f t="shared" si="571"/>
        <v>0</v>
      </c>
      <c r="L1040" s="182">
        <f t="shared" si="571"/>
        <v>0</v>
      </c>
      <c r="M1040" s="195">
        <f t="shared" si="571"/>
        <v>0</v>
      </c>
      <c r="N1040" s="185">
        <f t="shared" si="571"/>
        <v>0</v>
      </c>
      <c r="O1040" s="185">
        <f t="shared" si="571"/>
        <v>0</v>
      </c>
      <c r="P1040" s="185">
        <f t="shared" si="571"/>
        <v>0</v>
      </c>
      <c r="Q1040" s="185">
        <f t="shared" si="571"/>
        <v>0</v>
      </c>
      <c r="R1040" s="185">
        <f t="shared" si="571"/>
        <v>0</v>
      </c>
      <c r="S1040" s="185">
        <f t="shared" si="571"/>
        <v>0</v>
      </c>
      <c r="T1040" s="185">
        <f t="shared" si="571"/>
        <v>0</v>
      </c>
      <c r="U1040" s="185">
        <f t="shared" si="571"/>
        <v>0</v>
      </c>
      <c r="V1040" s="198">
        <f t="shared" si="571"/>
        <v>0</v>
      </c>
      <c r="W1040" s="54">
        <f t="shared" ref="W1040:W1044" si="572">G1040-SUM(H1040:V1040)</f>
        <v>0</v>
      </c>
      <c r="X1040" s="80"/>
    </row>
    <row r="1041" spans="1:24" s="137" customFormat="1" ht="12.75" customHeight="1" x14ac:dyDescent="0.2">
      <c r="A1041" s="361"/>
      <c r="B1041" s="252"/>
      <c r="C1041" s="253"/>
      <c r="D1041" s="33"/>
      <c r="E1041" s="72"/>
      <c r="F1041" s="474" t="s">
        <v>344</v>
      </c>
      <c r="G1041" s="193">
        <f t="shared" ref="G1041:V1041" si="573">G512</f>
        <v>0</v>
      </c>
      <c r="H1041" s="194">
        <f t="shared" si="573"/>
        <v>0</v>
      </c>
      <c r="I1041" s="183">
        <f t="shared" si="573"/>
        <v>0</v>
      </c>
      <c r="J1041" s="183">
        <f t="shared" si="573"/>
        <v>0</v>
      </c>
      <c r="K1041" s="200">
        <f t="shared" si="573"/>
        <v>0</v>
      </c>
      <c r="L1041" s="182">
        <f t="shared" si="573"/>
        <v>0</v>
      </c>
      <c r="M1041" s="195">
        <f t="shared" si="573"/>
        <v>0</v>
      </c>
      <c r="N1041" s="185">
        <f t="shared" si="573"/>
        <v>0</v>
      </c>
      <c r="O1041" s="185">
        <f t="shared" si="573"/>
        <v>0</v>
      </c>
      <c r="P1041" s="185">
        <f t="shared" si="573"/>
        <v>0</v>
      </c>
      <c r="Q1041" s="185">
        <f t="shared" si="573"/>
        <v>0</v>
      </c>
      <c r="R1041" s="185">
        <f t="shared" si="573"/>
        <v>0</v>
      </c>
      <c r="S1041" s="185">
        <f t="shared" si="573"/>
        <v>0</v>
      </c>
      <c r="T1041" s="185">
        <f t="shared" si="573"/>
        <v>0</v>
      </c>
      <c r="U1041" s="185">
        <f t="shared" si="573"/>
        <v>0</v>
      </c>
      <c r="V1041" s="198">
        <f t="shared" si="573"/>
        <v>0</v>
      </c>
      <c r="W1041" s="54">
        <f t="shared" si="572"/>
        <v>0</v>
      </c>
      <c r="X1041" s="80"/>
    </row>
    <row r="1042" spans="1:24" s="137" customFormat="1" ht="12.75" customHeight="1" x14ac:dyDescent="0.2">
      <c r="A1042" s="361"/>
      <c r="B1042" s="252"/>
      <c r="C1042" s="253"/>
      <c r="D1042" s="33"/>
      <c r="E1042" s="72"/>
      <c r="F1042" s="474" t="s">
        <v>345</v>
      </c>
      <c r="G1042" s="193">
        <f t="shared" ref="G1042:V1042" si="574">G513</f>
        <v>0</v>
      </c>
      <c r="H1042" s="194">
        <f t="shared" si="574"/>
        <v>0</v>
      </c>
      <c r="I1042" s="183">
        <f t="shared" si="574"/>
        <v>0</v>
      </c>
      <c r="J1042" s="183">
        <f t="shared" si="574"/>
        <v>0</v>
      </c>
      <c r="K1042" s="200">
        <f t="shared" si="574"/>
        <v>0</v>
      </c>
      <c r="L1042" s="182">
        <f t="shared" si="574"/>
        <v>0</v>
      </c>
      <c r="M1042" s="195">
        <f t="shared" si="574"/>
        <v>0</v>
      </c>
      <c r="N1042" s="185">
        <f t="shared" si="574"/>
        <v>0</v>
      </c>
      <c r="O1042" s="185">
        <f t="shared" si="574"/>
        <v>0</v>
      </c>
      <c r="P1042" s="185">
        <f t="shared" si="574"/>
        <v>0</v>
      </c>
      <c r="Q1042" s="185">
        <f t="shared" si="574"/>
        <v>0</v>
      </c>
      <c r="R1042" s="185">
        <f t="shared" si="574"/>
        <v>0</v>
      </c>
      <c r="S1042" s="185">
        <f t="shared" si="574"/>
        <v>0</v>
      </c>
      <c r="T1042" s="185">
        <f t="shared" si="574"/>
        <v>0</v>
      </c>
      <c r="U1042" s="185">
        <f t="shared" si="574"/>
        <v>0</v>
      </c>
      <c r="V1042" s="198">
        <f t="shared" si="574"/>
        <v>0</v>
      </c>
      <c r="W1042" s="54">
        <f t="shared" si="572"/>
        <v>0</v>
      </c>
      <c r="X1042" s="80"/>
    </row>
    <row r="1043" spans="1:24" s="137" customFormat="1" ht="12.75" customHeight="1" x14ac:dyDescent="0.2">
      <c r="A1043" s="361"/>
      <c r="B1043" s="252"/>
      <c r="C1043" s="253"/>
      <c r="D1043" s="33"/>
      <c r="E1043" s="72"/>
      <c r="F1043" s="474" t="s">
        <v>346</v>
      </c>
      <c r="G1043" s="193">
        <f t="shared" ref="G1043:V1043" si="575">G514</f>
        <v>0</v>
      </c>
      <c r="H1043" s="194">
        <f t="shared" si="575"/>
        <v>0</v>
      </c>
      <c r="I1043" s="183">
        <f t="shared" si="575"/>
        <v>0</v>
      </c>
      <c r="J1043" s="183">
        <f t="shared" si="575"/>
        <v>0</v>
      </c>
      <c r="K1043" s="200">
        <f t="shared" si="575"/>
        <v>0</v>
      </c>
      <c r="L1043" s="182">
        <f t="shared" si="575"/>
        <v>0</v>
      </c>
      <c r="M1043" s="195">
        <f t="shared" si="575"/>
        <v>0</v>
      </c>
      <c r="N1043" s="185">
        <f t="shared" si="575"/>
        <v>0</v>
      </c>
      <c r="O1043" s="185">
        <f t="shared" si="575"/>
        <v>0</v>
      </c>
      <c r="P1043" s="185">
        <f t="shared" si="575"/>
        <v>0</v>
      </c>
      <c r="Q1043" s="185">
        <f t="shared" si="575"/>
        <v>0</v>
      </c>
      <c r="R1043" s="185">
        <f t="shared" si="575"/>
        <v>0</v>
      </c>
      <c r="S1043" s="185">
        <f t="shared" si="575"/>
        <v>0</v>
      </c>
      <c r="T1043" s="185">
        <f t="shared" si="575"/>
        <v>0</v>
      </c>
      <c r="U1043" s="185">
        <f t="shared" si="575"/>
        <v>0</v>
      </c>
      <c r="V1043" s="198">
        <f t="shared" si="575"/>
        <v>0</v>
      </c>
      <c r="W1043" s="54">
        <f t="shared" si="572"/>
        <v>0</v>
      </c>
      <c r="X1043" s="80"/>
    </row>
    <row r="1044" spans="1:24" s="137" customFormat="1" ht="12.75" customHeight="1" x14ac:dyDescent="0.2">
      <c r="A1044" s="361"/>
      <c r="B1044" s="252"/>
      <c r="C1044" s="253"/>
      <c r="D1044" s="33"/>
      <c r="E1044" s="72"/>
      <c r="F1044" s="474" t="s">
        <v>347</v>
      </c>
      <c r="G1044" s="193">
        <f t="shared" ref="G1044:V1044" si="576">G515</f>
        <v>0</v>
      </c>
      <c r="H1044" s="194">
        <f t="shared" si="576"/>
        <v>0</v>
      </c>
      <c r="I1044" s="183">
        <f t="shared" si="576"/>
        <v>0</v>
      </c>
      <c r="J1044" s="183">
        <f t="shared" si="576"/>
        <v>0</v>
      </c>
      <c r="K1044" s="200">
        <f t="shared" si="576"/>
        <v>0</v>
      </c>
      <c r="L1044" s="182">
        <f t="shared" si="576"/>
        <v>0</v>
      </c>
      <c r="M1044" s="195">
        <f t="shared" si="576"/>
        <v>0</v>
      </c>
      <c r="N1044" s="185">
        <f t="shared" si="576"/>
        <v>0</v>
      </c>
      <c r="O1044" s="185">
        <f t="shared" si="576"/>
        <v>0</v>
      </c>
      <c r="P1044" s="185">
        <f t="shared" si="576"/>
        <v>0</v>
      </c>
      <c r="Q1044" s="185">
        <f t="shared" si="576"/>
        <v>0</v>
      </c>
      <c r="R1044" s="185">
        <f t="shared" si="576"/>
        <v>0</v>
      </c>
      <c r="S1044" s="185">
        <f t="shared" si="576"/>
        <v>0</v>
      </c>
      <c r="T1044" s="185">
        <f t="shared" si="576"/>
        <v>0</v>
      </c>
      <c r="U1044" s="185">
        <f t="shared" si="576"/>
        <v>0</v>
      </c>
      <c r="V1044" s="198">
        <f t="shared" si="576"/>
        <v>0</v>
      </c>
      <c r="W1044" s="54">
        <f t="shared" si="572"/>
        <v>0</v>
      </c>
      <c r="X1044" s="80"/>
    </row>
    <row r="1045" spans="1:24" s="137" customFormat="1" ht="12.75" customHeight="1" x14ac:dyDescent="0.2">
      <c r="A1045" s="361"/>
      <c r="B1045" s="252"/>
      <c r="C1045" s="253"/>
      <c r="D1045" s="33" t="s">
        <v>348</v>
      </c>
      <c r="E1045" s="33"/>
      <c r="F1045" s="533"/>
      <c r="G1045" s="78">
        <f t="shared" ref="G1045:W1045" si="577">SUBTOTAL(9,G1046:G1050)</f>
        <v>0</v>
      </c>
      <c r="H1045" s="58">
        <f t="shared" si="577"/>
        <v>0</v>
      </c>
      <c r="I1045" s="43">
        <f t="shared" si="577"/>
        <v>0</v>
      </c>
      <c r="J1045" s="43">
        <f t="shared" si="577"/>
        <v>0</v>
      </c>
      <c r="K1045" s="46">
        <f t="shared" si="577"/>
        <v>0</v>
      </c>
      <c r="L1045" s="58">
        <f t="shared" si="577"/>
        <v>0</v>
      </c>
      <c r="M1045" s="45">
        <f t="shared" si="577"/>
        <v>0</v>
      </c>
      <c r="N1045" s="43">
        <f t="shared" si="577"/>
        <v>0</v>
      </c>
      <c r="O1045" s="43">
        <f t="shared" si="577"/>
        <v>0</v>
      </c>
      <c r="P1045" s="43">
        <f t="shared" si="577"/>
        <v>0</v>
      </c>
      <c r="Q1045" s="43">
        <f t="shared" si="577"/>
        <v>0</v>
      </c>
      <c r="R1045" s="43">
        <f t="shared" si="577"/>
        <v>0</v>
      </c>
      <c r="S1045" s="43">
        <f t="shared" si="577"/>
        <v>0</v>
      </c>
      <c r="T1045" s="43">
        <f t="shared" si="577"/>
        <v>0</v>
      </c>
      <c r="U1045" s="43">
        <f t="shared" si="577"/>
        <v>0</v>
      </c>
      <c r="V1045" s="43">
        <f t="shared" si="577"/>
        <v>0</v>
      </c>
      <c r="W1045" s="42">
        <f t="shared" si="577"/>
        <v>0</v>
      </c>
    </row>
    <row r="1046" spans="1:24" s="137" customFormat="1" ht="12.75" customHeight="1" x14ac:dyDescent="0.2">
      <c r="A1046" s="361"/>
      <c r="B1046" s="252"/>
      <c r="C1046" s="253"/>
      <c r="D1046" s="33"/>
      <c r="E1046" s="72"/>
      <c r="F1046" s="474" t="s">
        <v>349</v>
      </c>
      <c r="G1046" s="193">
        <f t="shared" ref="G1046:V1046" si="578">G517</f>
        <v>0</v>
      </c>
      <c r="H1046" s="194">
        <f t="shared" si="578"/>
        <v>0</v>
      </c>
      <c r="I1046" s="183">
        <f t="shared" si="578"/>
        <v>0</v>
      </c>
      <c r="J1046" s="183">
        <f t="shared" si="578"/>
        <v>0</v>
      </c>
      <c r="K1046" s="200">
        <f t="shared" si="578"/>
        <v>0</v>
      </c>
      <c r="L1046" s="182">
        <f t="shared" si="578"/>
        <v>0</v>
      </c>
      <c r="M1046" s="195">
        <f t="shared" si="578"/>
        <v>0</v>
      </c>
      <c r="N1046" s="185">
        <f t="shared" si="578"/>
        <v>0</v>
      </c>
      <c r="O1046" s="185">
        <f t="shared" si="578"/>
        <v>0</v>
      </c>
      <c r="P1046" s="185">
        <f t="shared" si="578"/>
        <v>0</v>
      </c>
      <c r="Q1046" s="185">
        <f t="shared" si="578"/>
        <v>0</v>
      </c>
      <c r="R1046" s="185">
        <f t="shared" si="578"/>
        <v>0</v>
      </c>
      <c r="S1046" s="185">
        <f t="shared" si="578"/>
        <v>0</v>
      </c>
      <c r="T1046" s="185">
        <f t="shared" si="578"/>
        <v>0</v>
      </c>
      <c r="U1046" s="185">
        <f t="shared" si="578"/>
        <v>0</v>
      </c>
      <c r="V1046" s="198">
        <f t="shared" si="578"/>
        <v>0</v>
      </c>
      <c r="W1046" s="54">
        <f t="shared" ref="W1046:W1050" si="579">G1046-SUM(H1046:V1046)</f>
        <v>0</v>
      </c>
      <c r="X1046" s="80"/>
    </row>
    <row r="1047" spans="1:24" s="137" customFormat="1" ht="12.75" customHeight="1" x14ac:dyDescent="0.2">
      <c r="A1047" s="361"/>
      <c r="B1047" s="252"/>
      <c r="C1047" s="253"/>
      <c r="D1047" s="33"/>
      <c r="E1047" s="72"/>
      <c r="F1047" s="474" t="s">
        <v>350</v>
      </c>
      <c r="G1047" s="193">
        <f t="shared" ref="G1047:V1047" si="580">G518</f>
        <v>0</v>
      </c>
      <c r="H1047" s="194">
        <f t="shared" si="580"/>
        <v>0</v>
      </c>
      <c r="I1047" s="183">
        <f t="shared" si="580"/>
        <v>0</v>
      </c>
      <c r="J1047" s="183">
        <f t="shared" si="580"/>
        <v>0</v>
      </c>
      <c r="K1047" s="200">
        <f t="shared" si="580"/>
        <v>0</v>
      </c>
      <c r="L1047" s="182">
        <f t="shared" si="580"/>
        <v>0</v>
      </c>
      <c r="M1047" s="195">
        <f t="shared" si="580"/>
        <v>0</v>
      </c>
      <c r="N1047" s="185">
        <f t="shared" si="580"/>
        <v>0</v>
      </c>
      <c r="O1047" s="185">
        <f t="shared" si="580"/>
        <v>0</v>
      </c>
      <c r="P1047" s="185">
        <f t="shared" si="580"/>
        <v>0</v>
      </c>
      <c r="Q1047" s="185">
        <f t="shared" si="580"/>
        <v>0</v>
      </c>
      <c r="R1047" s="185">
        <f t="shared" si="580"/>
        <v>0</v>
      </c>
      <c r="S1047" s="185">
        <f t="shared" si="580"/>
        <v>0</v>
      </c>
      <c r="T1047" s="185">
        <f t="shared" si="580"/>
        <v>0</v>
      </c>
      <c r="U1047" s="185">
        <f t="shared" si="580"/>
        <v>0</v>
      </c>
      <c r="V1047" s="198">
        <f t="shared" si="580"/>
        <v>0</v>
      </c>
      <c r="W1047" s="54">
        <f t="shared" si="579"/>
        <v>0</v>
      </c>
      <c r="X1047" s="80"/>
    </row>
    <row r="1048" spans="1:24" s="137" customFormat="1" ht="12.75" customHeight="1" x14ac:dyDescent="0.2">
      <c r="A1048" s="361"/>
      <c r="B1048" s="252"/>
      <c r="C1048" s="253"/>
      <c r="D1048" s="33"/>
      <c r="E1048" s="72"/>
      <c r="F1048" s="474" t="s">
        <v>351</v>
      </c>
      <c r="G1048" s="193">
        <f t="shared" ref="G1048:V1048" si="581">G519</f>
        <v>0</v>
      </c>
      <c r="H1048" s="194">
        <f t="shared" si="581"/>
        <v>0</v>
      </c>
      <c r="I1048" s="183">
        <f t="shared" si="581"/>
        <v>0</v>
      </c>
      <c r="J1048" s="183">
        <f t="shared" si="581"/>
        <v>0</v>
      </c>
      <c r="K1048" s="200">
        <f t="shared" si="581"/>
        <v>0</v>
      </c>
      <c r="L1048" s="182">
        <f t="shared" si="581"/>
        <v>0</v>
      </c>
      <c r="M1048" s="195">
        <f t="shared" si="581"/>
        <v>0</v>
      </c>
      <c r="N1048" s="185">
        <f t="shared" si="581"/>
        <v>0</v>
      </c>
      <c r="O1048" s="185">
        <f t="shared" si="581"/>
        <v>0</v>
      </c>
      <c r="P1048" s="185">
        <f t="shared" si="581"/>
        <v>0</v>
      </c>
      <c r="Q1048" s="185">
        <f t="shared" si="581"/>
        <v>0</v>
      </c>
      <c r="R1048" s="185">
        <f t="shared" si="581"/>
        <v>0</v>
      </c>
      <c r="S1048" s="185">
        <f t="shared" si="581"/>
        <v>0</v>
      </c>
      <c r="T1048" s="185">
        <f t="shared" si="581"/>
        <v>0</v>
      </c>
      <c r="U1048" s="185">
        <f t="shared" si="581"/>
        <v>0</v>
      </c>
      <c r="V1048" s="198">
        <f t="shared" si="581"/>
        <v>0</v>
      </c>
      <c r="W1048" s="54">
        <f t="shared" si="579"/>
        <v>0</v>
      </c>
      <c r="X1048" s="80"/>
    </row>
    <row r="1049" spans="1:24" s="137" customFormat="1" ht="12.75" customHeight="1" x14ac:dyDescent="0.2">
      <c r="A1049" s="361"/>
      <c r="B1049" s="252"/>
      <c r="C1049" s="253"/>
      <c r="D1049" s="33"/>
      <c r="E1049" s="72"/>
      <c r="F1049" s="474" t="s">
        <v>352</v>
      </c>
      <c r="G1049" s="193">
        <f t="shared" ref="G1049:V1049" si="582">G520</f>
        <v>0</v>
      </c>
      <c r="H1049" s="194">
        <f t="shared" si="582"/>
        <v>0</v>
      </c>
      <c r="I1049" s="183">
        <f t="shared" si="582"/>
        <v>0</v>
      </c>
      <c r="J1049" s="183">
        <f t="shared" si="582"/>
        <v>0</v>
      </c>
      <c r="K1049" s="200">
        <f t="shared" si="582"/>
        <v>0</v>
      </c>
      <c r="L1049" s="182">
        <f t="shared" si="582"/>
        <v>0</v>
      </c>
      <c r="M1049" s="195">
        <f t="shared" si="582"/>
        <v>0</v>
      </c>
      <c r="N1049" s="185">
        <f t="shared" si="582"/>
        <v>0</v>
      </c>
      <c r="O1049" s="185">
        <f t="shared" si="582"/>
        <v>0</v>
      </c>
      <c r="P1049" s="185">
        <f t="shared" si="582"/>
        <v>0</v>
      </c>
      <c r="Q1049" s="185">
        <f t="shared" si="582"/>
        <v>0</v>
      </c>
      <c r="R1049" s="185">
        <f t="shared" si="582"/>
        <v>0</v>
      </c>
      <c r="S1049" s="185">
        <f t="shared" si="582"/>
        <v>0</v>
      </c>
      <c r="T1049" s="185">
        <f t="shared" si="582"/>
        <v>0</v>
      </c>
      <c r="U1049" s="185">
        <f t="shared" si="582"/>
        <v>0</v>
      </c>
      <c r="V1049" s="198">
        <f t="shared" si="582"/>
        <v>0</v>
      </c>
      <c r="W1049" s="54">
        <f t="shared" si="579"/>
        <v>0</v>
      </c>
      <c r="X1049" s="80"/>
    </row>
    <row r="1050" spans="1:24" s="137" customFormat="1" ht="12.75" customHeight="1" x14ac:dyDescent="0.2">
      <c r="A1050" s="361"/>
      <c r="B1050" s="252"/>
      <c r="C1050" s="253"/>
      <c r="D1050" s="33"/>
      <c r="E1050" s="72"/>
      <c r="F1050" s="474" t="s">
        <v>353</v>
      </c>
      <c r="G1050" s="193">
        <f t="shared" ref="G1050:V1050" si="583">G521</f>
        <v>0</v>
      </c>
      <c r="H1050" s="194">
        <f t="shared" si="583"/>
        <v>0</v>
      </c>
      <c r="I1050" s="183">
        <f t="shared" si="583"/>
        <v>0</v>
      </c>
      <c r="J1050" s="183">
        <f t="shared" si="583"/>
        <v>0</v>
      </c>
      <c r="K1050" s="200">
        <f t="shared" si="583"/>
        <v>0</v>
      </c>
      <c r="L1050" s="182">
        <f t="shared" si="583"/>
        <v>0</v>
      </c>
      <c r="M1050" s="195">
        <f t="shared" si="583"/>
        <v>0</v>
      </c>
      <c r="N1050" s="185">
        <f t="shared" si="583"/>
        <v>0</v>
      </c>
      <c r="O1050" s="185">
        <f t="shared" si="583"/>
        <v>0</v>
      </c>
      <c r="P1050" s="185">
        <f t="shared" si="583"/>
        <v>0</v>
      </c>
      <c r="Q1050" s="185">
        <f t="shared" si="583"/>
        <v>0</v>
      </c>
      <c r="R1050" s="185">
        <f t="shared" si="583"/>
        <v>0</v>
      </c>
      <c r="S1050" s="185">
        <f t="shared" si="583"/>
        <v>0</v>
      </c>
      <c r="T1050" s="185">
        <f t="shared" si="583"/>
        <v>0</v>
      </c>
      <c r="U1050" s="185">
        <f t="shared" si="583"/>
        <v>0</v>
      </c>
      <c r="V1050" s="198">
        <f t="shared" si="583"/>
        <v>0</v>
      </c>
      <c r="W1050" s="54">
        <f t="shared" si="579"/>
        <v>0</v>
      </c>
      <c r="X1050" s="80"/>
    </row>
    <row r="1051" spans="1:24" s="80" customFormat="1" outlineLevel="1" x14ac:dyDescent="0.2">
      <c r="A1051" s="361"/>
      <c r="B1051" s="35"/>
      <c r="C1051" s="34"/>
      <c r="D1051" s="33"/>
      <c r="E1051" s="72"/>
      <c r="F1051" s="34"/>
      <c r="G1051" s="476"/>
      <c r="H1051" s="78"/>
      <c r="I1051" s="74"/>
      <c r="J1051" s="74"/>
      <c r="K1051" s="75"/>
      <c r="L1051" s="43"/>
      <c r="M1051" s="43"/>
      <c r="N1051" s="43"/>
      <c r="O1051" s="43"/>
      <c r="P1051" s="43"/>
      <c r="Q1051" s="43"/>
      <c r="R1051" s="43"/>
      <c r="S1051" s="43"/>
      <c r="T1051" s="43"/>
      <c r="U1051" s="43"/>
      <c r="V1051" s="43"/>
      <c r="W1051" s="42"/>
    </row>
    <row r="1052" spans="1:24" s="80" customFormat="1" outlineLevel="1" x14ac:dyDescent="0.2">
      <c r="A1052" s="361"/>
      <c r="B1052" s="35"/>
      <c r="C1052" s="33" t="s">
        <v>397</v>
      </c>
      <c r="D1052" s="33"/>
      <c r="E1052" s="72"/>
      <c r="F1052" s="34"/>
      <c r="G1052" s="476"/>
      <c r="H1052" s="78"/>
      <c r="I1052" s="74"/>
      <c r="J1052" s="74"/>
      <c r="K1052" s="75"/>
      <c r="L1052" s="43"/>
      <c r="M1052" s="43"/>
      <c r="N1052" s="43"/>
      <c r="O1052" s="43"/>
      <c r="P1052" s="43"/>
      <c r="Q1052" s="43"/>
      <c r="R1052" s="43"/>
      <c r="S1052" s="43"/>
      <c r="T1052" s="43"/>
      <c r="U1052" s="43"/>
      <c r="V1052" s="43"/>
      <c r="W1052" s="42"/>
    </row>
    <row r="1053" spans="1:24" s="80" customFormat="1" outlineLevel="1" x14ac:dyDescent="0.2">
      <c r="A1053" s="361"/>
      <c r="B1053" s="35"/>
      <c r="C1053" s="34"/>
      <c r="D1053" s="33"/>
      <c r="E1053" s="72"/>
      <c r="F1053" s="474" t="s">
        <v>390</v>
      </c>
      <c r="G1053" s="477">
        <f t="shared" ref="G1053:W1053" si="584">G524</f>
        <v>0</v>
      </c>
      <c r="H1053" s="478">
        <f t="shared" si="584"/>
        <v>0</v>
      </c>
      <c r="I1053" s="479">
        <f t="shared" si="584"/>
        <v>0</v>
      </c>
      <c r="J1053" s="479">
        <f t="shared" si="584"/>
        <v>0</v>
      </c>
      <c r="K1053" s="480">
        <f t="shared" si="584"/>
        <v>0</v>
      </c>
      <c r="L1053" s="481">
        <f t="shared" si="584"/>
        <v>0</v>
      </c>
      <c r="M1053" s="482">
        <f t="shared" si="584"/>
        <v>0</v>
      </c>
      <c r="N1053" s="479">
        <f t="shared" si="584"/>
        <v>0</v>
      </c>
      <c r="O1053" s="479">
        <f t="shared" si="584"/>
        <v>0</v>
      </c>
      <c r="P1053" s="479">
        <f t="shared" si="584"/>
        <v>0</v>
      </c>
      <c r="Q1053" s="479">
        <f t="shared" si="584"/>
        <v>0</v>
      </c>
      <c r="R1053" s="479">
        <f t="shared" si="584"/>
        <v>0</v>
      </c>
      <c r="S1053" s="479">
        <f t="shared" si="584"/>
        <v>0</v>
      </c>
      <c r="T1053" s="479">
        <f t="shared" si="584"/>
        <v>0</v>
      </c>
      <c r="U1053" s="479">
        <f t="shared" si="584"/>
        <v>0</v>
      </c>
      <c r="V1053" s="483">
        <f t="shared" si="584"/>
        <v>0</v>
      </c>
      <c r="W1053" s="477">
        <f t="shared" si="584"/>
        <v>0</v>
      </c>
    </row>
    <row r="1054" spans="1:24" s="80" customFormat="1" outlineLevel="1" x14ac:dyDescent="0.2">
      <c r="A1054" s="361"/>
      <c r="B1054" s="35"/>
      <c r="C1054" s="34"/>
      <c r="D1054" s="33"/>
      <c r="E1054" s="72"/>
      <c r="F1054" s="474" t="s">
        <v>391</v>
      </c>
      <c r="G1054" s="477">
        <f t="shared" ref="G1054:W1054" si="585">G525</f>
        <v>0</v>
      </c>
      <c r="H1054" s="478">
        <f t="shared" si="585"/>
        <v>0</v>
      </c>
      <c r="I1054" s="479">
        <f t="shared" si="585"/>
        <v>0</v>
      </c>
      <c r="J1054" s="479">
        <f t="shared" si="585"/>
        <v>0</v>
      </c>
      <c r="K1054" s="480">
        <f t="shared" si="585"/>
        <v>0</v>
      </c>
      <c r="L1054" s="481">
        <f t="shared" si="585"/>
        <v>0</v>
      </c>
      <c r="M1054" s="482">
        <f t="shared" si="585"/>
        <v>0</v>
      </c>
      <c r="N1054" s="479">
        <f t="shared" si="585"/>
        <v>0</v>
      </c>
      <c r="O1054" s="479">
        <f t="shared" si="585"/>
        <v>0</v>
      </c>
      <c r="P1054" s="479">
        <f t="shared" si="585"/>
        <v>0</v>
      </c>
      <c r="Q1054" s="479">
        <f t="shared" si="585"/>
        <v>0</v>
      </c>
      <c r="R1054" s="479">
        <f t="shared" si="585"/>
        <v>0</v>
      </c>
      <c r="S1054" s="479">
        <f t="shared" si="585"/>
        <v>0</v>
      </c>
      <c r="T1054" s="479">
        <f t="shared" si="585"/>
        <v>0</v>
      </c>
      <c r="U1054" s="479">
        <f t="shared" si="585"/>
        <v>0</v>
      </c>
      <c r="V1054" s="483">
        <f t="shared" si="585"/>
        <v>0</v>
      </c>
      <c r="W1054" s="477">
        <f t="shared" si="585"/>
        <v>0</v>
      </c>
    </row>
    <row r="1055" spans="1:24" s="80" customFormat="1" outlineLevel="1" x14ac:dyDescent="0.2">
      <c r="A1055" s="361"/>
      <c r="B1055" s="35"/>
      <c r="C1055" s="34"/>
      <c r="D1055" s="33"/>
      <c r="E1055" s="72"/>
      <c r="F1055" s="474" t="s">
        <v>392</v>
      </c>
      <c r="G1055" s="477">
        <f t="shared" ref="G1055:W1055" si="586">G526</f>
        <v>0</v>
      </c>
      <c r="H1055" s="478">
        <f t="shared" si="586"/>
        <v>0</v>
      </c>
      <c r="I1055" s="479">
        <f t="shared" si="586"/>
        <v>0</v>
      </c>
      <c r="J1055" s="479">
        <f t="shared" si="586"/>
        <v>0</v>
      </c>
      <c r="K1055" s="480">
        <f t="shared" si="586"/>
        <v>0</v>
      </c>
      <c r="L1055" s="481">
        <f t="shared" si="586"/>
        <v>0</v>
      </c>
      <c r="M1055" s="482">
        <f t="shared" si="586"/>
        <v>0</v>
      </c>
      <c r="N1055" s="479">
        <f t="shared" si="586"/>
        <v>0</v>
      </c>
      <c r="O1055" s="479">
        <f t="shared" si="586"/>
        <v>0</v>
      </c>
      <c r="P1055" s="479">
        <f t="shared" si="586"/>
        <v>0</v>
      </c>
      <c r="Q1055" s="479">
        <f t="shared" si="586"/>
        <v>0</v>
      </c>
      <c r="R1055" s="479">
        <f t="shared" si="586"/>
        <v>0</v>
      </c>
      <c r="S1055" s="479">
        <f t="shared" si="586"/>
        <v>0</v>
      </c>
      <c r="T1055" s="479">
        <f t="shared" si="586"/>
        <v>0</v>
      </c>
      <c r="U1055" s="479">
        <f t="shared" si="586"/>
        <v>0</v>
      </c>
      <c r="V1055" s="483">
        <f t="shared" si="586"/>
        <v>0</v>
      </c>
      <c r="W1055" s="477">
        <f t="shared" si="586"/>
        <v>0</v>
      </c>
    </row>
    <row r="1056" spans="1:24" s="137" customFormat="1" ht="12.75" customHeight="1" thickBot="1" x14ac:dyDescent="0.25">
      <c r="A1056" s="361"/>
      <c r="B1056" s="537"/>
      <c r="C1056" s="538"/>
      <c r="D1056" s="539"/>
      <c r="E1056" s="540"/>
      <c r="F1056" s="543"/>
      <c r="G1056" s="467"/>
      <c r="H1056" s="468"/>
      <c r="I1056" s="469"/>
      <c r="J1056" s="469"/>
      <c r="K1056" s="504"/>
      <c r="L1056" s="472"/>
      <c r="M1056" s="470"/>
      <c r="N1056" s="469"/>
      <c r="O1056" s="469"/>
      <c r="P1056" s="469"/>
      <c r="Q1056" s="469"/>
      <c r="R1056" s="469"/>
      <c r="S1056" s="469"/>
      <c r="T1056" s="469"/>
      <c r="U1056" s="469"/>
      <c r="V1056" s="469"/>
      <c r="W1056" s="471"/>
    </row>
    <row r="1057" spans="1:25" s="80" customFormat="1" ht="13.5" thickBot="1" x14ac:dyDescent="0.25">
      <c r="A1057" s="365"/>
      <c r="B1057" s="2"/>
      <c r="E1057" s="2"/>
      <c r="F1057" s="2"/>
      <c r="G1057" s="136"/>
      <c r="H1057" s="241"/>
      <c r="I1057" s="241"/>
      <c r="J1057" s="241"/>
      <c r="K1057" s="241"/>
      <c r="L1057" s="136"/>
      <c r="M1057" s="136"/>
      <c r="N1057" s="136"/>
      <c r="O1057" s="136"/>
      <c r="P1057" s="136"/>
      <c r="Q1057" s="136"/>
      <c r="R1057" s="136"/>
      <c r="S1057" s="136"/>
      <c r="T1057" s="136"/>
      <c r="U1057" s="136"/>
      <c r="V1057" s="136"/>
      <c r="W1057" s="136"/>
    </row>
    <row r="1058" spans="1:25" s="80" customFormat="1" ht="15.75" x14ac:dyDescent="0.2">
      <c r="A1058" s="365"/>
      <c r="B1058" s="242" t="s">
        <v>276</v>
      </c>
      <c r="C1058" s="243"/>
      <c r="D1058" s="243"/>
      <c r="E1058" s="244"/>
      <c r="F1058" s="244"/>
      <c r="G1058" s="374"/>
      <c r="H1058" s="245">
        <f t="shared" ref="H1058:W1058" si="587">SUM(SUBTOTAL(9,H538:H544),SUBTOTAL(9,H548:H555,H561,H571:H575,H578:H582,H589,H592),H605:H606,H617:H618,SUBTOTAL(9,H844:H851,H857,H867:H871,H874:H878,H885,H888),SUBTOTAL(9,H901:H908,H914,H924:H928,H931:H935,H942,H945),SUBTOTAL(9,H958:H965,H971,H981:H985,H988:H992,H999,H1002))</f>
        <v>0</v>
      </c>
      <c r="I1058" s="246">
        <f t="shared" si="587"/>
        <v>0</v>
      </c>
      <c r="J1058" s="246">
        <f t="shared" si="587"/>
        <v>0</v>
      </c>
      <c r="K1058" s="247">
        <f t="shared" si="587"/>
        <v>0</v>
      </c>
      <c r="L1058" s="248">
        <f t="shared" si="587"/>
        <v>0</v>
      </c>
      <c r="M1058" s="249">
        <f t="shared" si="587"/>
        <v>0</v>
      </c>
      <c r="N1058" s="249">
        <f t="shared" si="587"/>
        <v>0</v>
      </c>
      <c r="O1058" s="249">
        <f t="shared" si="587"/>
        <v>0</v>
      </c>
      <c r="P1058" s="249">
        <f t="shared" si="587"/>
        <v>0</v>
      </c>
      <c r="Q1058" s="249">
        <f t="shared" si="587"/>
        <v>0</v>
      </c>
      <c r="R1058" s="249">
        <f t="shared" si="587"/>
        <v>0</v>
      </c>
      <c r="S1058" s="249">
        <f t="shared" si="587"/>
        <v>0</v>
      </c>
      <c r="T1058" s="249">
        <f t="shared" si="587"/>
        <v>0</v>
      </c>
      <c r="U1058" s="249">
        <f t="shared" si="587"/>
        <v>0</v>
      </c>
      <c r="V1058" s="250">
        <f t="shared" si="587"/>
        <v>0</v>
      </c>
      <c r="W1058" s="251">
        <f t="shared" si="587"/>
        <v>0</v>
      </c>
    </row>
    <row r="1059" spans="1:25" ht="15.75" x14ac:dyDescent="0.2">
      <c r="A1059" s="361"/>
      <c r="B1059" s="261" t="s">
        <v>277</v>
      </c>
      <c r="C1059" s="262"/>
      <c r="D1059" s="262"/>
      <c r="E1059" s="262"/>
      <c r="F1059" s="262"/>
      <c r="G1059" s="372"/>
      <c r="H1059" s="255">
        <f t="shared" ref="H1059:W1059" si="588">SUM(H658,H838,H791,H1018)-H1058</f>
        <v>0</v>
      </c>
      <c r="I1059" s="255">
        <f t="shared" si="588"/>
        <v>0</v>
      </c>
      <c r="J1059" s="255">
        <f t="shared" si="588"/>
        <v>0</v>
      </c>
      <c r="K1059" s="256">
        <f t="shared" si="588"/>
        <v>0</v>
      </c>
      <c r="L1059" s="257">
        <f t="shared" si="588"/>
        <v>0</v>
      </c>
      <c r="M1059" s="258">
        <f t="shared" si="588"/>
        <v>0</v>
      </c>
      <c r="N1059" s="258">
        <f t="shared" si="588"/>
        <v>0</v>
      </c>
      <c r="O1059" s="258">
        <f t="shared" si="588"/>
        <v>0</v>
      </c>
      <c r="P1059" s="258">
        <f t="shared" si="588"/>
        <v>0</v>
      </c>
      <c r="Q1059" s="258">
        <f t="shared" si="588"/>
        <v>0</v>
      </c>
      <c r="R1059" s="258">
        <f t="shared" si="588"/>
        <v>0</v>
      </c>
      <c r="S1059" s="258">
        <f t="shared" si="588"/>
        <v>0</v>
      </c>
      <c r="T1059" s="258">
        <f t="shared" si="588"/>
        <v>0</v>
      </c>
      <c r="U1059" s="258">
        <f t="shared" si="588"/>
        <v>0</v>
      </c>
      <c r="V1059" s="259">
        <f t="shared" si="588"/>
        <v>0</v>
      </c>
      <c r="W1059" s="260">
        <f t="shared" si="588"/>
        <v>0</v>
      </c>
    </row>
    <row r="1060" spans="1:25" ht="15.75" x14ac:dyDescent="0.2">
      <c r="A1060" s="361"/>
      <c r="B1060" s="261" t="s">
        <v>265</v>
      </c>
      <c r="C1060" s="262"/>
      <c r="D1060" s="262"/>
      <c r="E1060" s="262"/>
      <c r="F1060" s="262"/>
      <c r="G1060" s="372"/>
      <c r="H1060" s="254">
        <f>SUM(H1058:H1059)</f>
        <v>0</v>
      </c>
      <c r="I1060" s="255">
        <f t="shared" ref="I1060:W1060" si="589">SUM(I1058:I1059)</f>
        <v>0</v>
      </c>
      <c r="J1060" s="255">
        <f t="shared" si="589"/>
        <v>0</v>
      </c>
      <c r="K1060" s="256">
        <f t="shared" si="589"/>
        <v>0</v>
      </c>
      <c r="L1060" s="257">
        <f t="shared" si="589"/>
        <v>0</v>
      </c>
      <c r="M1060" s="258">
        <f t="shared" si="589"/>
        <v>0</v>
      </c>
      <c r="N1060" s="258">
        <f t="shared" si="589"/>
        <v>0</v>
      </c>
      <c r="O1060" s="258">
        <f t="shared" si="589"/>
        <v>0</v>
      </c>
      <c r="P1060" s="258">
        <f t="shared" si="589"/>
        <v>0</v>
      </c>
      <c r="Q1060" s="258">
        <f t="shared" si="589"/>
        <v>0</v>
      </c>
      <c r="R1060" s="258">
        <f t="shared" si="589"/>
        <v>0</v>
      </c>
      <c r="S1060" s="258">
        <f t="shared" si="589"/>
        <v>0</v>
      </c>
      <c r="T1060" s="258">
        <f t="shared" si="589"/>
        <v>0</v>
      </c>
      <c r="U1060" s="258">
        <f t="shared" si="589"/>
        <v>0</v>
      </c>
      <c r="V1060" s="259">
        <f t="shared" si="589"/>
        <v>0</v>
      </c>
      <c r="W1060" s="260">
        <f t="shared" si="589"/>
        <v>0</v>
      </c>
    </row>
    <row r="1061" spans="1:25" s="135" customFormat="1" ht="15.75" x14ac:dyDescent="0.2">
      <c r="A1061" s="366"/>
      <c r="B1061" s="252"/>
      <c r="C1061" s="253"/>
      <c r="D1061" s="253"/>
      <c r="E1061" s="253"/>
      <c r="F1061" s="371"/>
      <c r="G1061" s="373"/>
      <c r="H1061" s="263"/>
      <c r="I1061" s="264"/>
      <c r="J1061" s="264"/>
      <c r="K1061" s="265"/>
      <c r="L1061" s="264"/>
      <c r="M1061" s="264"/>
      <c r="N1061" s="264"/>
      <c r="O1061" s="264"/>
      <c r="P1061" s="264"/>
      <c r="Q1061" s="264"/>
      <c r="R1061" s="264"/>
      <c r="S1061" s="264"/>
      <c r="T1061" s="264"/>
      <c r="U1061" s="264"/>
      <c r="V1061" s="266"/>
      <c r="W1061" s="267"/>
    </row>
    <row r="1062" spans="1:25" ht="16.5" thickBot="1" x14ac:dyDescent="0.3">
      <c r="A1062" s="361"/>
      <c r="B1062" s="268" t="s">
        <v>310</v>
      </c>
      <c r="C1062" s="269"/>
      <c r="D1062" s="269"/>
      <c r="E1062" s="269"/>
      <c r="F1062" s="269"/>
      <c r="G1062" s="375"/>
      <c r="H1062" s="270">
        <f>SUM($H1060:H1060)</f>
        <v>0</v>
      </c>
      <c r="I1062" s="271">
        <f>SUM($H1060:I1060)</f>
        <v>0</v>
      </c>
      <c r="J1062" s="271">
        <f>SUM($H1060:J1060)</f>
        <v>0</v>
      </c>
      <c r="K1062" s="272">
        <f>SUM($H1060:K1060)</f>
        <v>0</v>
      </c>
      <c r="L1062" s="273">
        <f>SUM($H1060:L1060)</f>
        <v>0</v>
      </c>
      <c r="M1062" s="274">
        <f>SUM($H1060:M1060)</f>
        <v>0</v>
      </c>
      <c r="N1062" s="274">
        <f>SUM($H1060:N1060)</f>
        <v>0</v>
      </c>
      <c r="O1062" s="274">
        <f>SUM($H1060:O1060)</f>
        <v>0</v>
      </c>
      <c r="P1062" s="274">
        <f>SUM($H1060:P1060)</f>
        <v>0</v>
      </c>
      <c r="Q1062" s="274">
        <f>SUM($H1060:Q1060)</f>
        <v>0</v>
      </c>
      <c r="R1062" s="274">
        <f>SUM($H1060:R1060)</f>
        <v>0</v>
      </c>
      <c r="S1062" s="274">
        <f>SUM($H1060:S1060)</f>
        <v>0</v>
      </c>
      <c r="T1062" s="274">
        <f>SUM($H1060:T1060)</f>
        <v>0</v>
      </c>
      <c r="U1062" s="274">
        <f>SUM($H1060:U1060)</f>
        <v>0</v>
      </c>
      <c r="V1062" s="275">
        <f>SUM($H1060:V1060)</f>
        <v>0</v>
      </c>
      <c r="W1062" s="94">
        <f>SUM($G1060:W1060)</f>
        <v>0</v>
      </c>
    </row>
    <row r="1063" spans="1:25" x14ac:dyDescent="0.2">
      <c r="Y1063" s="135"/>
    </row>
    <row r="1064" spans="1:25" x14ac:dyDescent="0.2">
      <c r="Y1064" s="135"/>
    </row>
  </sheetData>
  <dataConsolidate/>
  <conditionalFormatting sqref="H194:W194">
    <cfRule type="cellIs" dxfId="5" priority="15" stopIfTrue="1" operator="lessThan">
      <formula>0</formula>
    </cfRule>
    <cfRule type="cellIs" dxfId="4" priority="16" stopIfTrue="1" operator="notEqual">
      <formula>IF(ISNUMBER(H194),H194,"")</formula>
    </cfRule>
  </conditionalFormatting>
  <conditionalFormatting sqref="Y194">
    <cfRule type="cellIs" dxfId="3" priority="7" stopIfTrue="1" operator="lessThan">
      <formula>0</formula>
    </cfRule>
    <cfRule type="cellIs" dxfId="2" priority="8" stopIfTrue="1" operator="notEqual">
      <formula>IF(ISNUMBER(Y194),Y194,"")</formula>
    </cfRule>
  </conditionalFormatting>
  <conditionalFormatting sqref="H723:V723">
    <cfRule type="cellIs" dxfId="1" priority="3" stopIfTrue="1" operator="lessThan">
      <formula>0</formula>
    </cfRule>
    <cfRule type="cellIs" dxfId="0" priority="4" stopIfTrue="1" operator="notEqual">
      <formula>IF(ISNUMBER(H723),H723,"")</formula>
    </cfRule>
  </conditionalFormatting>
  <printOptions horizontalCentered="1"/>
  <pageMargins left="0.23622047244094491" right="0.23622047244094491" top="0.74803149606299213" bottom="0.74803149606299213" header="0.31496062992125984" footer="0.31496062992125984"/>
  <pageSetup scale="23" fitToHeight="0" orientation="portrait" cellComments="asDisplayed" r:id="rId1"/>
  <headerFooter alignWithMargins="0">
    <oddFooter>Page &amp;P of &amp;N</oddFooter>
  </headerFooter>
  <rowBreaks count="6" manualBreakCount="6">
    <brk id="626" min="1" max="6" man="1"/>
    <brk id="659" min="1" max="6" man="1"/>
    <brk id="839" min="1" max="6" man="1"/>
    <brk id="881" min="1" max="6" man="1"/>
    <brk id="921" min="1" max="6" man="1"/>
    <brk id="961" min="1" max="6" man="1"/>
  </rowBreaks>
  <drawing r:id="rId2"/>
  <legacyDrawing r:id="rId3"/>
  <oleObjects>
    <mc:AlternateContent xmlns:mc="http://schemas.openxmlformats.org/markup-compatibility/2006">
      <mc:Choice Requires="x14">
        <oleObject progId="MSPhotoEd.3" shapeId="3074" r:id="rId4">
          <objectPr defaultSize="0" autoPict="0" r:id="rId5">
            <anchor moveWithCells="1">
              <from>
                <xdr:col>0</xdr:col>
                <xdr:colOff>114300</xdr:colOff>
                <xdr:row>0</xdr:row>
                <xdr:rowOff>57150</xdr:rowOff>
              </from>
              <to>
                <xdr:col>5</xdr:col>
                <xdr:colOff>2200275</xdr:colOff>
                <xdr:row>2</xdr:row>
                <xdr:rowOff>19050</xdr:rowOff>
              </to>
            </anchor>
          </objectPr>
        </oleObject>
      </mc:Choice>
      <mc:Fallback>
        <oleObject progId="MSPhotoEd.3" shapeId="3074"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autoPageBreaks="0"/>
  </sheetPr>
  <dimension ref="A3:AL157"/>
  <sheetViews>
    <sheetView workbookViewId="0"/>
  </sheetViews>
  <sheetFormatPr defaultColWidth="9.28515625" defaultRowHeight="12.75" x14ac:dyDescent="0.2"/>
  <cols>
    <col min="1" max="1" width="1.7109375" style="281" customWidth="1"/>
    <col min="2" max="2" width="2.7109375" style="281" customWidth="1"/>
    <col min="3" max="3" width="3.28515625" style="282" customWidth="1"/>
    <col min="4" max="4" width="2.7109375" style="282" customWidth="1"/>
    <col min="5" max="5" width="3.42578125" style="282" customWidth="1"/>
    <col min="6" max="6" width="76" style="282" bestFit="1" customWidth="1"/>
    <col min="7" max="7" width="11.85546875" style="348" customWidth="1"/>
    <col min="8" max="8" width="4" style="283" customWidth="1"/>
    <col min="9" max="9" width="3.5703125" style="283" customWidth="1"/>
    <col min="10" max="10" width="2.7109375" style="282" customWidth="1"/>
    <col min="11" max="11" width="4.28515625" style="281" customWidth="1"/>
    <col min="12" max="12" width="3.28515625" style="281" customWidth="1"/>
    <col min="13" max="13" width="3.42578125" style="281" customWidth="1"/>
    <col min="14" max="14" width="3.28515625" style="281" customWidth="1"/>
    <col min="15" max="15" width="105.5703125" style="281" bestFit="1" customWidth="1"/>
    <col min="16" max="18" width="11.28515625" style="284" customWidth="1"/>
    <col min="19" max="19" width="3.42578125" style="284" customWidth="1"/>
    <col min="20" max="20" width="3" style="284" customWidth="1"/>
    <col min="21" max="21" width="2.7109375" style="282" customWidth="1"/>
    <col min="22" max="22" width="4.28515625" style="281" customWidth="1"/>
    <col min="23" max="23" width="3.28515625" style="281" customWidth="1"/>
    <col min="24" max="24" width="3.42578125" style="281" customWidth="1"/>
    <col min="25" max="25" width="3.28515625" style="281" customWidth="1"/>
    <col min="26" max="26" width="80.28515625" style="281" customWidth="1"/>
    <col min="27" max="28" width="11.140625" style="284" customWidth="1"/>
    <col min="29" max="29" width="3.42578125" style="284" customWidth="1"/>
    <col min="30" max="30" width="3" style="284" customWidth="1"/>
    <col min="31" max="31" width="2.5703125" style="281" customWidth="1"/>
    <col min="32" max="32" width="3" style="281" customWidth="1"/>
    <col min="33" max="33" width="39.7109375" style="281" bestFit="1" customWidth="1"/>
    <col min="34" max="34" width="7.7109375" style="281" bestFit="1" customWidth="1"/>
    <col min="35" max="35" width="8.28515625" style="281" bestFit="1" customWidth="1"/>
    <col min="36" max="37" width="8.28515625" style="282" bestFit="1" customWidth="1"/>
    <col min="38" max="38" width="2.5703125" style="282" customWidth="1"/>
    <col min="39" max="16384" width="9.28515625" style="282"/>
  </cols>
  <sheetData>
    <row r="3" spans="1:38" ht="13.5" thickBot="1" x14ac:dyDescent="0.25"/>
    <row r="4" spans="1:38" s="297" customFormat="1" ht="20.25" x14ac:dyDescent="0.3">
      <c r="A4" s="285"/>
      <c r="B4" s="286" t="s">
        <v>236</v>
      </c>
      <c r="C4" s="287"/>
      <c r="D4" s="287"/>
      <c r="E4" s="287"/>
      <c r="F4" s="288"/>
      <c r="G4" s="349"/>
      <c r="H4" s="289"/>
      <c r="I4" s="290"/>
      <c r="J4" s="291" t="s">
        <v>237</v>
      </c>
      <c r="K4" s="292"/>
      <c r="L4" s="292"/>
      <c r="M4" s="292"/>
      <c r="N4" s="292"/>
      <c r="O4" s="292"/>
      <c r="P4" s="293"/>
      <c r="Q4" s="293"/>
      <c r="R4" s="293"/>
      <c r="S4" s="294"/>
      <c r="T4" s="295"/>
      <c r="U4" s="291" t="s">
        <v>381</v>
      </c>
      <c r="V4" s="292"/>
      <c r="W4" s="292"/>
      <c r="X4" s="292"/>
      <c r="Y4" s="292"/>
      <c r="Z4" s="292"/>
      <c r="AA4" s="293"/>
      <c r="AB4" s="293"/>
      <c r="AC4" s="294"/>
      <c r="AD4" s="295"/>
      <c r="AE4" s="291" t="s">
        <v>238</v>
      </c>
      <c r="AF4" s="292"/>
      <c r="AG4" s="292"/>
      <c r="AH4" s="292"/>
      <c r="AI4" s="292"/>
      <c r="AJ4" s="292"/>
      <c r="AK4" s="292"/>
      <c r="AL4" s="296"/>
    </row>
    <row r="5" spans="1:38" x14ac:dyDescent="0.2">
      <c r="B5" s="27"/>
      <c r="C5" s="2"/>
      <c r="D5" s="2"/>
      <c r="E5" s="2"/>
      <c r="F5" s="298"/>
      <c r="G5" s="350"/>
      <c r="H5" s="300"/>
      <c r="I5" s="299"/>
      <c r="J5" s="301"/>
      <c r="K5" s="1"/>
      <c r="L5" s="2"/>
      <c r="M5" s="2"/>
      <c r="N5" s="2"/>
      <c r="O5" s="2"/>
      <c r="P5" s="14"/>
      <c r="Q5" s="14"/>
      <c r="R5" s="14"/>
      <c r="S5" s="19"/>
      <c r="T5" s="14"/>
      <c r="U5" s="301"/>
      <c r="V5" s="1"/>
      <c r="W5" s="2"/>
      <c r="X5" s="2"/>
      <c r="Y5" s="2"/>
      <c r="Z5" s="2"/>
      <c r="AA5" s="14"/>
      <c r="AB5" s="14"/>
      <c r="AC5" s="19"/>
      <c r="AD5" s="14"/>
      <c r="AE5" s="25"/>
      <c r="AF5" s="8"/>
      <c r="AG5" s="302"/>
      <c r="AH5" s="302"/>
      <c r="AI5" s="302"/>
      <c r="AJ5" s="281"/>
      <c r="AK5" s="281"/>
      <c r="AL5" s="303"/>
    </row>
    <row r="6" spans="1:38" s="316" customFormat="1" ht="25.5" x14ac:dyDescent="0.2">
      <c r="A6" s="304"/>
      <c r="B6" s="305"/>
      <c r="C6" s="306"/>
      <c r="D6" s="306"/>
      <c r="E6" s="306"/>
      <c r="F6" s="306"/>
      <c r="G6" s="508" t="s">
        <v>422</v>
      </c>
      <c r="H6" s="307"/>
      <c r="I6" s="308"/>
      <c r="J6" s="309"/>
      <c r="K6" s="20"/>
      <c r="L6" s="20"/>
      <c r="M6" s="20"/>
      <c r="N6" s="20"/>
      <c r="O6" s="20"/>
      <c r="P6" s="310" t="s">
        <v>232</v>
      </c>
      <c r="Q6" s="311" t="s">
        <v>255</v>
      </c>
      <c r="R6" s="310" t="s">
        <v>228</v>
      </c>
      <c r="S6" s="312"/>
      <c r="T6" s="313"/>
      <c r="U6" s="309"/>
      <c r="V6" s="20"/>
      <c r="W6" s="20"/>
      <c r="X6" s="20"/>
      <c r="Y6" s="20"/>
      <c r="Z6" s="20"/>
      <c r="AA6" s="509" t="s">
        <v>382</v>
      </c>
      <c r="AB6" s="509"/>
      <c r="AC6" s="312"/>
      <c r="AD6" s="313"/>
      <c r="AE6" s="26"/>
      <c r="AF6" s="20"/>
      <c r="AG6" s="304"/>
      <c r="AH6" s="314" t="s">
        <v>233</v>
      </c>
      <c r="AI6" s="314" t="s">
        <v>229</v>
      </c>
      <c r="AJ6" s="314" t="s">
        <v>230</v>
      </c>
      <c r="AK6" s="314" t="s">
        <v>231</v>
      </c>
      <c r="AL6" s="315"/>
    </row>
    <row r="7" spans="1:38" x14ac:dyDescent="0.2">
      <c r="B7" s="18"/>
      <c r="C7" s="1" t="s">
        <v>50</v>
      </c>
      <c r="D7" s="1"/>
      <c r="E7" s="2"/>
      <c r="F7" s="2"/>
      <c r="G7"/>
      <c r="H7" s="19"/>
      <c r="I7" s="14"/>
      <c r="J7" s="301"/>
      <c r="K7" s="1" t="s">
        <v>67</v>
      </c>
      <c r="L7" s="2"/>
      <c r="M7" s="2"/>
      <c r="N7" s="2"/>
      <c r="O7" s="2"/>
      <c r="P7" s="16"/>
      <c r="Q7" s="317" t="s">
        <v>256</v>
      </c>
      <c r="R7" s="16"/>
      <c r="S7" s="24"/>
      <c r="T7" s="21"/>
      <c r="U7" s="301"/>
      <c r="V7" s="1" t="s">
        <v>333</v>
      </c>
      <c r="W7" s="2"/>
      <c r="X7" s="2"/>
      <c r="Y7" s="2"/>
      <c r="Z7" s="2"/>
      <c r="AA7" s="491" t="s">
        <v>402</v>
      </c>
      <c r="AB7" s="491" t="s">
        <v>228</v>
      </c>
      <c r="AC7" s="24"/>
      <c r="AD7" s="21"/>
      <c r="AE7" s="301"/>
      <c r="AF7" s="1" t="s">
        <v>62</v>
      </c>
      <c r="AG7" s="2"/>
      <c r="AH7" s="15"/>
      <c r="AI7" s="15"/>
      <c r="AJ7" s="15"/>
      <c r="AK7" s="15"/>
      <c r="AL7" s="303"/>
    </row>
    <row r="8" spans="1:38" x14ac:dyDescent="0.2">
      <c r="A8" s="637"/>
      <c r="B8" s="18"/>
      <c r="C8" s="1"/>
      <c r="D8" s="1" t="s">
        <v>51</v>
      </c>
      <c r="E8" s="2"/>
      <c r="F8" s="2"/>
      <c r="G8" s="351" t="s">
        <v>234</v>
      </c>
      <c r="H8" s="19"/>
      <c r="I8" s="14"/>
      <c r="J8" s="301"/>
      <c r="K8" s="2"/>
      <c r="L8" s="1" t="s">
        <v>68</v>
      </c>
      <c r="M8" s="1"/>
      <c r="N8" s="2"/>
      <c r="O8" s="2"/>
      <c r="S8" s="318"/>
      <c r="U8" s="301"/>
      <c r="W8" s="1" t="s">
        <v>354</v>
      </c>
      <c r="X8" s="1"/>
      <c r="Y8" s="2"/>
      <c r="Z8" s="2"/>
      <c r="AC8" s="318"/>
      <c r="AE8" s="27"/>
      <c r="AF8" s="2"/>
      <c r="AG8" s="9" t="s">
        <v>172</v>
      </c>
      <c r="AH8" s="11">
        <v>0.5</v>
      </c>
      <c r="AI8" s="11"/>
      <c r="AJ8" s="11"/>
      <c r="AK8" s="11"/>
      <c r="AL8" s="303"/>
    </row>
    <row r="9" spans="1:38" x14ac:dyDescent="0.2">
      <c r="A9" s="637"/>
      <c r="B9" s="18"/>
      <c r="C9" s="1"/>
      <c r="D9" s="1"/>
      <c r="E9" s="2" t="s">
        <v>144</v>
      </c>
      <c r="F9" s="2"/>
      <c r="G9" s="352" t="s">
        <v>234</v>
      </c>
      <c r="H9" s="19"/>
      <c r="I9" s="14"/>
      <c r="J9" s="301"/>
      <c r="K9" s="2"/>
      <c r="L9" s="2"/>
      <c r="M9" s="1" t="s">
        <v>69</v>
      </c>
      <c r="N9" s="2"/>
      <c r="O9" s="2"/>
      <c r="P9" s="17"/>
      <c r="Q9" s="17"/>
      <c r="R9" s="17"/>
      <c r="S9" s="24"/>
      <c r="T9" s="21"/>
      <c r="U9" s="301"/>
      <c r="V9" s="2"/>
      <c r="W9" s="2"/>
      <c r="X9" s="1" t="s">
        <v>355</v>
      </c>
      <c r="Y9" s="2"/>
      <c r="Z9" s="2"/>
      <c r="AA9" s="17"/>
      <c r="AB9" s="21"/>
      <c r="AC9" s="24"/>
      <c r="AD9" s="21"/>
      <c r="AE9" s="27"/>
      <c r="AF9" s="2"/>
      <c r="AG9" s="9" t="s">
        <v>173</v>
      </c>
      <c r="AH9" s="11"/>
      <c r="AI9" s="11">
        <v>0.125</v>
      </c>
      <c r="AJ9" s="11">
        <v>0.25</v>
      </c>
      <c r="AK9" s="11">
        <v>0.125</v>
      </c>
      <c r="AL9" s="303"/>
    </row>
    <row r="10" spans="1:38" ht="13.5" thickBot="1" x14ac:dyDescent="0.25">
      <c r="A10" s="637"/>
      <c r="B10" s="18"/>
      <c r="C10" s="1"/>
      <c r="D10" s="1"/>
      <c r="E10" s="2"/>
      <c r="F10" s="9" t="s">
        <v>145</v>
      </c>
      <c r="G10" s="353">
        <v>5.0000000000000001E-3</v>
      </c>
      <c r="H10" s="19"/>
      <c r="I10" s="14"/>
      <c r="J10" s="301"/>
      <c r="K10" s="10"/>
      <c r="L10" s="10"/>
      <c r="M10" s="10"/>
      <c r="N10" s="10"/>
      <c r="O10" s="10" t="s">
        <v>70</v>
      </c>
      <c r="P10" s="11">
        <v>5.0000000000000001E-3</v>
      </c>
      <c r="Q10" s="32"/>
      <c r="R10" s="11">
        <v>7.4999999999999997E-3</v>
      </c>
      <c r="S10" s="24"/>
      <c r="T10" s="21"/>
      <c r="U10" s="301"/>
      <c r="V10" s="2"/>
      <c r="W10" s="2"/>
      <c r="X10" s="2"/>
      <c r="Y10" s="2"/>
      <c r="Z10" s="10" t="s">
        <v>356</v>
      </c>
      <c r="AA10" s="11">
        <v>0.02</v>
      </c>
      <c r="AB10" s="11">
        <v>0.02</v>
      </c>
      <c r="AC10" s="24"/>
      <c r="AD10" s="21"/>
      <c r="AE10" s="28"/>
      <c r="AF10" s="29"/>
      <c r="AG10" s="319"/>
      <c r="AH10" s="319"/>
      <c r="AI10" s="320"/>
      <c r="AJ10" s="320"/>
      <c r="AK10" s="320"/>
      <c r="AL10" s="321"/>
    </row>
    <row r="11" spans="1:38" x14ac:dyDescent="0.2">
      <c r="A11" s="637"/>
      <c r="B11" s="18"/>
      <c r="C11" s="1"/>
      <c r="D11" s="1"/>
      <c r="E11" s="2"/>
      <c r="F11" s="9" t="s">
        <v>146</v>
      </c>
      <c r="G11" s="354">
        <v>1.4999999999999999E-2</v>
      </c>
      <c r="H11" s="19"/>
      <c r="I11" s="14"/>
      <c r="J11" s="301"/>
      <c r="K11" s="2"/>
      <c r="L11" s="2"/>
      <c r="M11" s="2"/>
      <c r="N11" s="2"/>
      <c r="O11" s="10" t="s">
        <v>71</v>
      </c>
      <c r="P11" s="11">
        <v>0.01</v>
      </c>
      <c r="Q11" s="32"/>
      <c r="R11" s="11">
        <v>7.4999999999999997E-3</v>
      </c>
      <c r="S11" s="24"/>
      <c r="T11" s="21"/>
      <c r="U11" s="301"/>
      <c r="V11" s="2"/>
      <c r="W11" s="2"/>
      <c r="X11" s="2"/>
      <c r="Y11" s="2"/>
      <c r="Z11" s="80" t="s">
        <v>357</v>
      </c>
      <c r="AA11" s="11">
        <v>0</v>
      </c>
      <c r="AB11" s="11">
        <v>0</v>
      </c>
      <c r="AC11" s="24"/>
      <c r="AD11" s="21"/>
      <c r="AE11" s="2"/>
      <c r="AF11" s="2"/>
    </row>
    <row r="12" spans="1:38" x14ac:dyDescent="0.2">
      <c r="A12" s="637"/>
      <c r="B12" s="18"/>
      <c r="C12" s="1"/>
      <c r="D12" s="1"/>
      <c r="E12" s="2"/>
      <c r="F12" s="9" t="s">
        <v>147</v>
      </c>
      <c r="G12" s="354">
        <v>0.05</v>
      </c>
      <c r="H12" s="19"/>
      <c r="I12" s="14"/>
      <c r="J12" s="301"/>
      <c r="K12" s="2"/>
      <c r="L12" s="2"/>
      <c r="M12" s="2"/>
      <c r="N12" s="2"/>
      <c r="O12" s="80" t="s">
        <v>72</v>
      </c>
      <c r="P12" s="11">
        <v>1.2500000000000001E-2</v>
      </c>
      <c r="Q12" s="32"/>
      <c r="R12" s="11">
        <v>2.5000000000000001E-2</v>
      </c>
      <c r="S12" s="24"/>
      <c r="T12" s="21"/>
      <c r="U12" s="301"/>
      <c r="V12" s="2"/>
      <c r="W12" s="2"/>
      <c r="X12" s="2"/>
      <c r="Y12" s="2"/>
      <c r="Z12" s="80" t="s">
        <v>358</v>
      </c>
      <c r="AA12" s="11">
        <v>0.02</v>
      </c>
      <c r="AB12" s="11">
        <v>0.02</v>
      </c>
      <c r="AC12" s="24"/>
      <c r="AD12" s="21"/>
      <c r="AE12" s="2"/>
      <c r="AF12" s="2"/>
    </row>
    <row r="13" spans="1:38" x14ac:dyDescent="0.2">
      <c r="A13" s="637"/>
      <c r="B13" s="18"/>
      <c r="C13" s="1"/>
      <c r="D13" s="1"/>
      <c r="E13" s="2"/>
      <c r="F13" s="9" t="s">
        <v>179</v>
      </c>
      <c r="G13" s="354">
        <v>0.05</v>
      </c>
      <c r="H13" s="19"/>
      <c r="I13" s="14"/>
      <c r="J13" s="301"/>
      <c r="K13" s="2"/>
      <c r="L13" s="2"/>
      <c r="M13" s="2"/>
      <c r="N13" s="2"/>
      <c r="O13" s="80" t="s">
        <v>322</v>
      </c>
      <c r="P13" s="11">
        <v>7.4999999999999997E-2</v>
      </c>
      <c r="Q13" s="32"/>
      <c r="R13" s="11">
        <v>0.1</v>
      </c>
      <c r="S13" s="24"/>
      <c r="T13" s="21"/>
      <c r="U13" s="301"/>
      <c r="V13" s="2"/>
      <c r="W13" s="2"/>
      <c r="X13" s="2"/>
      <c r="Y13" s="2"/>
      <c r="Z13" s="80" t="s">
        <v>359</v>
      </c>
      <c r="AA13" s="11">
        <v>0</v>
      </c>
      <c r="AB13" s="11">
        <v>0</v>
      </c>
      <c r="AC13" s="24"/>
      <c r="AD13" s="21"/>
      <c r="AE13" s="2"/>
      <c r="AF13" s="2"/>
    </row>
    <row r="14" spans="1:38" x14ac:dyDescent="0.2">
      <c r="A14" s="637"/>
      <c r="B14" s="18"/>
      <c r="C14" s="1"/>
      <c r="D14" s="1"/>
      <c r="E14" s="2" t="s">
        <v>148</v>
      </c>
      <c r="F14" s="2"/>
      <c r="G14" s="355" t="s">
        <v>234</v>
      </c>
      <c r="H14" s="19"/>
      <c r="I14" s="14"/>
      <c r="J14" s="301"/>
      <c r="K14" s="2"/>
      <c r="L14" s="2"/>
      <c r="M14" s="2"/>
      <c r="N14" s="2"/>
      <c r="O14" s="80" t="s">
        <v>73</v>
      </c>
      <c r="P14" s="11">
        <v>1.2500000000000001E-2</v>
      </c>
      <c r="Q14" s="32"/>
      <c r="R14" s="639">
        <v>3.7499999999999999E-2</v>
      </c>
      <c r="S14" s="24"/>
      <c r="T14" s="21"/>
      <c r="U14" s="301"/>
      <c r="V14" s="2"/>
      <c r="W14" s="2"/>
      <c r="X14" s="2"/>
      <c r="Y14" s="2"/>
      <c r="Z14" s="2" t="s">
        <v>360</v>
      </c>
      <c r="AA14" s="11">
        <v>0.02</v>
      </c>
      <c r="AB14" s="11">
        <v>0.02</v>
      </c>
      <c r="AC14" s="24"/>
      <c r="AD14" s="21"/>
      <c r="AE14" s="2"/>
      <c r="AF14" s="2"/>
    </row>
    <row r="15" spans="1:38" x14ac:dyDescent="0.2">
      <c r="A15" s="637"/>
      <c r="B15" s="18"/>
      <c r="C15" s="1"/>
      <c r="D15" s="1"/>
      <c r="E15" s="2"/>
      <c r="F15" s="9" t="s">
        <v>149</v>
      </c>
      <c r="G15" s="354">
        <v>0.1</v>
      </c>
      <c r="H15" s="19"/>
      <c r="I15" s="14"/>
      <c r="J15" s="301"/>
      <c r="K15" s="2"/>
      <c r="L15" s="2"/>
      <c r="M15" s="2"/>
      <c r="N15" s="2"/>
      <c r="O15" s="2" t="s">
        <v>319</v>
      </c>
      <c r="P15" s="11">
        <v>1.2500000000000001E-2</v>
      </c>
      <c r="Q15" s="32"/>
      <c r="R15" s="11">
        <v>3.7499999999999999E-2</v>
      </c>
      <c r="S15" s="24"/>
      <c r="T15" s="21"/>
      <c r="U15" s="301"/>
      <c r="V15" s="2"/>
      <c r="W15" s="2"/>
      <c r="X15" s="2"/>
      <c r="Y15" s="2"/>
      <c r="Z15" s="2" t="s">
        <v>361</v>
      </c>
      <c r="AA15" s="11">
        <v>0.05</v>
      </c>
      <c r="AB15" s="11">
        <v>0.05</v>
      </c>
      <c r="AC15" s="24"/>
      <c r="AD15" s="21"/>
      <c r="AE15" s="2"/>
      <c r="AF15" s="2"/>
    </row>
    <row r="16" spans="1:38" x14ac:dyDescent="0.2">
      <c r="A16" s="637"/>
      <c r="B16" s="18"/>
      <c r="C16" s="1"/>
      <c r="D16" s="1"/>
      <c r="E16" s="2"/>
      <c r="F16" s="9" t="s">
        <v>150</v>
      </c>
      <c r="G16" s="354">
        <v>0.13</v>
      </c>
      <c r="H16" s="19"/>
      <c r="I16" s="14"/>
      <c r="J16" s="301"/>
      <c r="K16" s="2"/>
      <c r="L16" s="2"/>
      <c r="M16" s="2"/>
      <c r="N16" s="2"/>
      <c r="O16" s="2" t="s">
        <v>320</v>
      </c>
      <c r="P16" s="11">
        <v>3.7499999999999999E-2</v>
      </c>
      <c r="Q16" s="32"/>
      <c r="R16" s="11">
        <v>3.7499999999999999E-2</v>
      </c>
      <c r="S16" s="24"/>
      <c r="T16" s="21"/>
      <c r="U16" s="301"/>
      <c r="V16" s="2"/>
      <c r="W16" s="2"/>
      <c r="X16" s="1"/>
      <c r="Y16" s="2"/>
      <c r="Z16" s="2" t="s">
        <v>362</v>
      </c>
      <c r="AA16" s="11">
        <v>0.02</v>
      </c>
      <c r="AB16" s="11">
        <v>0.02</v>
      </c>
      <c r="AC16" s="24"/>
      <c r="AD16" s="21"/>
      <c r="AE16" s="2"/>
      <c r="AF16" s="2"/>
    </row>
    <row r="17" spans="1:35" x14ac:dyDescent="0.2">
      <c r="A17" s="637"/>
      <c r="B17" s="18"/>
      <c r="C17" s="1"/>
      <c r="D17" s="1"/>
      <c r="E17" s="2"/>
      <c r="F17" s="9" t="s">
        <v>151</v>
      </c>
      <c r="G17" s="354">
        <v>0.2</v>
      </c>
      <c r="H17" s="19"/>
      <c r="I17" s="14"/>
      <c r="J17" s="301"/>
      <c r="K17" s="2"/>
      <c r="L17" s="2"/>
      <c r="M17" s="1" t="s">
        <v>74</v>
      </c>
      <c r="N17" s="2"/>
      <c r="O17" s="2"/>
      <c r="P17" s="16"/>
      <c r="Q17" s="16"/>
      <c r="R17" s="16"/>
      <c r="S17" s="24"/>
      <c r="T17" s="21"/>
      <c r="U17" s="301"/>
      <c r="V17" s="2"/>
      <c r="W17" s="2"/>
      <c r="X17" s="1"/>
      <c r="Y17" s="1"/>
      <c r="Z17" s="2" t="s">
        <v>363</v>
      </c>
      <c r="AA17" s="11">
        <v>0.05</v>
      </c>
      <c r="AB17" s="11">
        <v>0.05</v>
      </c>
      <c r="AC17" s="24"/>
      <c r="AD17" s="21"/>
      <c r="AE17" s="2"/>
      <c r="AF17" s="2"/>
    </row>
    <row r="18" spans="1:35" x14ac:dyDescent="0.2">
      <c r="A18" s="637"/>
      <c r="B18" s="18"/>
      <c r="C18" s="1"/>
      <c r="D18" s="1"/>
      <c r="E18" s="2"/>
      <c r="F18" s="9" t="s">
        <v>180</v>
      </c>
      <c r="G18" s="354">
        <v>1</v>
      </c>
      <c r="H18" s="19"/>
      <c r="I18" s="14"/>
      <c r="J18" s="301"/>
      <c r="K18" s="2"/>
      <c r="L18" s="2"/>
      <c r="M18" s="1"/>
      <c r="N18" s="1" t="s">
        <v>75</v>
      </c>
      <c r="O18" s="2"/>
      <c r="P18" s="17"/>
      <c r="Q18" s="17"/>
      <c r="R18" s="17"/>
      <c r="S18" s="24"/>
      <c r="T18" s="21"/>
      <c r="U18" s="301"/>
      <c r="V18" s="2"/>
      <c r="W18" s="2"/>
      <c r="X18" s="1" t="s">
        <v>364</v>
      </c>
      <c r="Y18" s="1"/>
      <c r="Z18" s="2"/>
      <c r="AA18"/>
      <c r="AB18"/>
      <c r="AC18" s="24"/>
      <c r="AD18" s="21"/>
      <c r="AE18" s="2"/>
      <c r="AF18" s="2"/>
    </row>
    <row r="19" spans="1:35" x14ac:dyDescent="0.2">
      <c r="A19" s="638"/>
      <c r="B19" s="18"/>
      <c r="C19" s="1"/>
      <c r="D19" s="1"/>
      <c r="E19" s="2" t="s">
        <v>283</v>
      </c>
      <c r="F19" s="2"/>
      <c r="G19" s="355" t="s">
        <v>234</v>
      </c>
      <c r="H19" s="19"/>
      <c r="I19" s="14"/>
      <c r="J19" s="301"/>
      <c r="K19" s="2"/>
      <c r="L19" s="2"/>
      <c r="M19" s="2"/>
      <c r="N19" s="1"/>
      <c r="O19" s="2" t="s">
        <v>76</v>
      </c>
      <c r="P19" s="11">
        <v>5.0000000000000001E-3</v>
      </c>
      <c r="Q19" s="32"/>
      <c r="R19" s="11">
        <v>7.4999999999999997E-3</v>
      </c>
      <c r="S19" s="24"/>
      <c r="T19" s="21"/>
      <c r="U19" s="301"/>
      <c r="V19" s="2"/>
      <c r="W19" s="2"/>
      <c r="X19" s="2"/>
      <c r="Y19" s="1"/>
      <c r="Z19" s="2" t="s">
        <v>434</v>
      </c>
      <c r="AA19" s="11">
        <v>0.1</v>
      </c>
      <c r="AB19" s="11">
        <v>0.1</v>
      </c>
      <c r="AC19" s="24"/>
      <c r="AD19" s="21"/>
      <c r="AE19" s="2"/>
      <c r="AF19" s="2"/>
      <c r="AG19" s="282"/>
      <c r="AH19" s="282"/>
      <c r="AI19" s="282"/>
    </row>
    <row r="20" spans="1:35" x14ac:dyDescent="0.2">
      <c r="A20" s="638"/>
      <c r="B20" s="18"/>
      <c r="C20" s="1"/>
      <c r="D20" s="1"/>
      <c r="E20" s="2"/>
      <c r="F20" s="9" t="s">
        <v>283</v>
      </c>
      <c r="G20" s="354">
        <v>1</v>
      </c>
      <c r="H20" s="19"/>
      <c r="I20" s="14"/>
      <c r="J20" s="301"/>
      <c r="K20" s="2"/>
      <c r="L20" s="2"/>
      <c r="M20" s="2"/>
      <c r="N20" s="1"/>
      <c r="O20" s="2" t="s">
        <v>77</v>
      </c>
      <c r="P20" s="11">
        <v>1.2500000000000001E-2</v>
      </c>
      <c r="Q20" s="32"/>
      <c r="R20" s="11">
        <v>2.5000000000000001E-2</v>
      </c>
      <c r="S20" s="24"/>
      <c r="T20" s="21"/>
      <c r="U20" s="301"/>
      <c r="V20" s="2"/>
      <c r="W20" s="2"/>
      <c r="X20" s="2"/>
      <c r="Y20" s="1"/>
      <c r="Z20" s="2" t="s">
        <v>425</v>
      </c>
      <c r="AA20" s="11">
        <v>0.1</v>
      </c>
      <c r="AB20" s="11">
        <v>0.1</v>
      </c>
      <c r="AC20" s="24"/>
      <c r="AD20" s="21"/>
      <c r="AE20" s="2"/>
      <c r="AF20" s="2"/>
      <c r="AG20" s="282"/>
      <c r="AH20" s="282"/>
      <c r="AI20" s="282"/>
    </row>
    <row r="21" spans="1:35" x14ac:dyDescent="0.2">
      <c r="A21" s="638"/>
      <c r="B21" s="18"/>
      <c r="C21" s="1"/>
      <c r="D21" s="1" t="s">
        <v>52</v>
      </c>
      <c r="E21" s="2"/>
      <c r="F21" s="2"/>
      <c r="G21" s="356" t="s">
        <v>234</v>
      </c>
      <c r="H21" s="19"/>
      <c r="I21" s="14"/>
      <c r="J21" s="301"/>
      <c r="K21" s="2"/>
      <c r="L21" s="2"/>
      <c r="M21" s="2"/>
      <c r="N21" s="1"/>
      <c r="O21" s="2" t="s">
        <v>78</v>
      </c>
      <c r="P21" s="11">
        <v>0.01</v>
      </c>
      <c r="Q21" s="32"/>
      <c r="R21" s="11">
        <v>7.4999999999999997E-3</v>
      </c>
      <c r="S21" s="24"/>
      <c r="T21" s="21"/>
      <c r="U21" s="301"/>
      <c r="V21" s="2"/>
      <c r="W21" s="2"/>
      <c r="X21" s="2"/>
      <c r="Y21" s="1"/>
      <c r="Z21" s="2" t="s">
        <v>426</v>
      </c>
      <c r="AA21" s="11">
        <v>0.4</v>
      </c>
      <c r="AB21" s="11">
        <v>0.4</v>
      </c>
      <c r="AC21" s="24"/>
      <c r="AD21" s="21"/>
      <c r="AE21" s="2"/>
      <c r="AF21" s="2"/>
      <c r="AG21" s="282"/>
      <c r="AH21" s="282"/>
      <c r="AI21" s="282"/>
    </row>
    <row r="22" spans="1:35" x14ac:dyDescent="0.2">
      <c r="A22" s="638"/>
      <c r="B22" s="18"/>
      <c r="C22" s="1"/>
      <c r="D22" s="1"/>
      <c r="E22" s="2" t="s">
        <v>53</v>
      </c>
      <c r="F22" s="2"/>
      <c r="G22" s="352" t="s">
        <v>234</v>
      </c>
      <c r="H22" s="19"/>
      <c r="I22" s="14"/>
      <c r="J22" s="301"/>
      <c r="K22" s="2"/>
      <c r="L22" s="2"/>
      <c r="M22" s="2"/>
      <c r="N22" s="1"/>
      <c r="O22" s="2" t="s">
        <v>79</v>
      </c>
      <c r="P22" s="11">
        <v>1.2500000000000001E-2</v>
      </c>
      <c r="Q22" s="32"/>
      <c r="R22" s="11">
        <v>2.5000000000000001E-2</v>
      </c>
      <c r="S22" s="24"/>
      <c r="T22" s="21"/>
      <c r="U22" s="301"/>
      <c r="V22" s="2"/>
      <c r="W22" s="2"/>
      <c r="X22" s="2"/>
      <c r="Y22" s="1"/>
      <c r="Z22" s="2" t="s">
        <v>427</v>
      </c>
      <c r="AA22" s="11">
        <v>0.4</v>
      </c>
      <c r="AB22" s="11">
        <v>0.4</v>
      </c>
      <c r="AC22" s="24"/>
      <c r="AD22" s="21"/>
      <c r="AE22" s="2"/>
      <c r="AF22" s="2"/>
      <c r="AG22" s="282"/>
      <c r="AH22" s="282"/>
      <c r="AI22" s="282"/>
    </row>
    <row r="23" spans="1:35" x14ac:dyDescent="0.2">
      <c r="A23" s="638"/>
      <c r="B23" s="18"/>
      <c r="C23" s="1"/>
      <c r="D23" s="1"/>
      <c r="E23" s="2"/>
      <c r="F23" s="9" t="s">
        <v>54</v>
      </c>
      <c r="G23" s="354">
        <v>0.04</v>
      </c>
      <c r="H23" s="19"/>
      <c r="I23" s="14"/>
      <c r="J23" s="301"/>
      <c r="K23" s="2"/>
      <c r="L23" s="2"/>
      <c r="M23" s="2"/>
      <c r="N23" s="1"/>
      <c r="O23" s="2" t="s">
        <v>80</v>
      </c>
      <c r="P23" s="11">
        <v>1.2500000000000001E-2</v>
      </c>
      <c r="Q23" s="32"/>
      <c r="R23" s="639">
        <v>3.7499999999999999E-2</v>
      </c>
      <c r="S23" s="24"/>
      <c r="T23" s="21"/>
      <c r="U23" s="301"/>
      <c r="V23" s="2"/>
      <c r="W23" s="2"/>
      <c r="X23" s="2"/>
      <c r="Y23" s="1"/>
      <c r="Z23" s="2" t="s">
        <v>428</v>
      </c>
      <c r="AA23" s="11">
        <v>1</v>
      </c>
      <c r="AB23" s="11">
        <v>1</v>
      </c>
      <c r="AC23" s="24"/>
      <c r="AD23" s="21"/>
      <c r="AE23" s="2"/>
      <c r="AF23" s="2"/>
      <c r="AG23" s="282"/>
      <c r="AH23" s="282"/>
      <c r="AI23" s="282"/>
    </row>
    <row r="24" spans="1:35" x14ac:dyDescent="0.2">
      <c r="A24" s="638"/>
      <c r="B24" s="18"/>
      <c r="C24" s="1"/>
      <c r="D24" s="1"/>
      <c r="E24" s="2"/>
      <c r="F24" s="9" t="s">
        <v>415</v>
      </c>
      <c r="G24" s="354">
        <v>1</v>
      </c>
      <c r="H24" s="19"/>
      <c r="I24" s="14"/>
      <c r="J24" s="301"/>
      <c r="K24" s="2"/>
      <c r="L24" s="2"/>
      <c r="M24" s="2"/>
      <c r="N24" s="1"/>
      <c r="O24" s="2" t="s">
        <v>323</v>
      </c>
      <c r="P24" s="11">
        <v>0.05</v>
      </c>
      <c r="Q24" s="32"/>
      <c r="R24" s="11">
        <v>7.4999999999999997E-2</v>
      </c>
      <c r="S24" s="24"/>
      <c r="T24" s="21"/>
      <c r="U24" s="301"/>
      <c r="V24" s="2"/>
      <c r="W24" s="2"/>
      <c r="X24" s="1" t="s">
        <v>365</v>
      </c>
      <c r="Y24" s="1"/>
      <c r="Z24" s="2"/>
      <c r="AA24"/>
      <c r="AB24"/>
      <c r="AC24" s="24"/>
      <c r="AD24" s="21"/>
      <c r="AE24" s="2"/>
      <c r="AF24" s="2"/>
      <c r="AG24" s="282"/>
      <c r="AH24" s="282"/>
      <c r="AI24" s="282"/>
    </row>
    <row r="25" spans="1:35" x14ac:dyDescent="0.2">
      <c r="A25" s="638"/>
      <c r="B25" s="18"/>
      <c r="C25" s="1"/>
      <c r="D25" s="1"/>
      <c r="E25" s="2" t="s">
        <v>263</v>
      </c>
      <c r="F25" s="2"/>
      <c r="G25" s="351" t="s">
        <v>234</v>
      </c>
      <c r="H25" s="19"/>
      <c r="I25" s="14"/>
      <c r="J25" s="301"/>
      <c r="K25" s="2"/>
      <c r="L25" s="2"/>
      <c r="M25" s="2"/>
      <c r="N25" s="511" t="s">
        <v>81</v>
      </c>
      <c r="O25" s="512"/>
      <c r="P25" s="15"/>
      <c r="Q25" s="15"/>
      <c r="R25" s="15"/>
      <c r="S25" s="24"/>
      <c r="T25" s="21"/>
      <c r="U25" s="301"/>
      <c r="V25" s="2"/>
      <c r="W25" s="2"/>
      <c r="X25" s="2"/>
      <c r="Y25" s="1"/>
      <c r="Z25" s="2" t="s">
        <v>429</v>
      </c>
      <c r="AA25" s="11">
        <v>0.05</v>
      </c>
      <c r="AB25" s="11">
        <v>0.05</v>
      </c>
      <c r="AC25" s="24"/>
      <c r="AD25" s="21"/>
      <c r="AE25" s="2"/>
      <c r="AF25" s="2"/>
      <c r="AG25" s="282"/>
      <c r="AH25" s="282"/>
      <c r="AI25" s="282"/>
    </row>
    <row r="26" spans="1:35" x14ac:dyDescent="0.2">
      <c r="A26" s="638"/>
      <c r="B26" s="18"/>
      <c r="C26" s="1"/>
      <c r="D26" s="1"/>
      <c r="E26" s="2"/>
      <c r="F26" s="9" t="s">
        <v>152</v>
      </c>
      <c r="G26" s="354">
        <v>1</v>
      </c>
      <c r="H26" s="19"/>
      <c r="I26" s="14"/>
      <c r="J26" s="301"/>
      <c r="K26" s="2"/>
      <c r="L26" s="2"/>
      <c r="M26" s="2"/>
      <c r="N26" s="511"/>
      <c r="O26" s="512" t="s">
        <v>82</v>
      </c>
      <c r="P26" s="11">
        <v>5.0000000000000001E-3</v>
      </c>
      <c r="Q26" s="11">
        <v>0.02</v>
      </c>
      <c r="R26" s="11">
        <v>7.4999999999999997E-3</v>
      </c>
      <c r="S26" s="24"/>
      <c r="T26" s="21"/>
      <c r="U26" s="301"/>
      <c r="V26" s="2"/>
      <c r="W26" s="2"/>
      <c r="X26" s="2"/>
      <c r="Y26" s="1"/>
      <c r="Z26" s="2" t="s">
        <v>430</v>
      </c>
      <c r="AA26" s="11">
        <v>0.05</v>
      </c>
      <c r="AB26" s="11">
        <v>0.05</v>
      </c>
      <c r="AC26" s="24"/>
      <c r="AD26" s="21"/>
      <c r="AE26" s="2"/>
      <c r="AF26" s="2"/>
      <c r="AG26" s="282"/>
      <c r="AH26" s="282"/>
      <c r="AI26" s="282"/>
    </row>
    <row r="27" spans="1:35" x14ac:dyDescent="0.2">
      <c r="A27" s="638"/>
      <c r="B27" s="18"/>
      <c r="C27" s="1"/>
      <c r="D27" s="1"/>
      <c r="E27" s="2"/>
      <c r="F27" s="9" t="s">
        <v>416</v>
      </c>
      <c r="G27" s="354">
        <v>1</v>
      </c>
      <c r="H27" s="19"/>
      <c r="I27" s="14"/>
      <c r="J27" s="301"/>
      <c r="K27" s="2"/>
      <c r="L27" s="2"/>
      <c r="M27" s="2"/>
      <c r="N27" s="511"/>
      <c r="O27" s="512" t="s">
        <v>83</v>
      </c>
      <c r="P27" s="11">
        <v>5.0000000000000001E-3</v>
      </c>
      <c r="Q27" s="11">
        <v>0.02</v>
      </c>
      <c r="R27" s="11">
        <v>7.4999999999999997E-3</v>
      </c>
      <c r="S27" s="24"/>
      <c r="T27" s="21"/>
      <c r="U27" s="301"/>
      <c r="V27" s="2"/>
      <c r="W27" s="2"/>
      <c r="X27" s="2"/>
      <c r="Y27" s="1"/>
      <c r="Z27" s="2" t="s">
        <v>431</v>
      </c>
      <c r="AA27" s="11">
        <v>0.05</v>
      </c>
      <c r="AB27" s="11">
        <v>0.05</v>
      </c>
      <c r="AC27" s="24"/>
      <c r="AD27" s="21"/>
      <c r="AE27" s="2"/>
      <c r="AF27" s="2"/>
      <c r="AG27" s="282"/>
      <c r="AH27" s="282"/>
      <c r="AI27" s="282"/>
    </row>
    <row r="28" spans="1:35" x14ac:dyDescent="0.2">
      <c r="A28" s="638"/>
      <c r="B28" s="18"/>
      <c r="C28" s="1"/>
      <c r="D28" s="1"/>
      <c r="E28" s="2" t="s">
        <v>264</v>
      </c>
      <c r="F28" s="2"/>
      <c r="G28" s="351" t="s">
        <v>234</v>
      </c>
      <c r="H28" s="19"/>
      <c r="I28" s="14"/>
      <c r="J28" s="301"/>
      <c r="K28" s="2"/>
      <c r="L28" s="2"/>
      <c r="M28" s="2"/>
      <c r="N28" s="511"/>
      <c r="O28" s="512" t="s">
        <v>84</v>
      </c>
      <c r="P28" s="11">
        <v>5.0000000000000001E-3</v>
      </c>
      <c r="Q28" s="11">
        <v>0.02</v>
      </c>
      <c r="R28" s="11">
        <v>7.4999999999999997E-3</v>
      </c>
      <c r="S28" s="24"/>
      <c r="T28" s="21"/>
      <c r="U28" s="301"/>
      <c r="V28" s="2"/>
      <c r="W28" s="2"/>
      <c r="X28" s="2"/>
      <c r="Y28" s="1"/>
      <c r="Z28" s="2" t="s">
        <v>432</v>
      </c>
      <c r="AA28" s="11">
        <v>0.05</v>
      </c>
      <c r="AB28" s="11">
        <v>0.05</v>
      </c>
      <c r="AC28" s="24"/>
      <c r="AD28" s="21"/>
      <c r="AE28" s="2"/>
      <c r="AF28" s="2"/>
      <c r="AG28" s="282"/>
      <c r="AH28" s="282"/>
      <c r="AI28" s="282"/>
    </row>
    <row r="29" spans="1:35" x14ac:dyDescent="0.2">
      <c r="A29" s="638"/>
      <c r="B29" s="18"/>
      <c r="C29" s="1"/>
      <c r="D29" s="1"/>
      <c r="E29" s="2"/>
      <c r="F29" s="9" t="s">
        <v>153</v>
      </c>
      <c r="G29" s="354">
        <v>1</v>
      </c>
      <c r="H29" s="19"/>
      <c r="I29" s="14"/>
      <c r="J29" s="301"/>
      <c r="K29" s="2"/>
      <c r="L29" s="2"/>
      <c r="M29" s="2"/>
      <c r="N29" s="511"/>
      <c r="O29" s="512" t="s">
        <v>85</v>
      </c>
      <c r="P29" s="11">
        <v>5.0000000000000001E-3</v>
      </c>
      <c r="Q29" s="11">
        <v>0.02</v>
      </c>
      <c r="R29" s="11">
        <v>7.4999999999999997E-3</v>
      </c>
      <c r="S29" s="24"/>
      <c r="T29" s="21"/>
      <c r="U29" s="301"/>
      <c r="V29" s="2"/>
      <c r="W29" s="2"/>
      <c r="X29" s="2"/>
      <c r="Y29" s="1"/>
      <c r="Z29" s="2" t="s">
        <v>433</v>
      </c>
      <c r="AA29" s="11">
        <v>0.05</v>
      </c>
      <c r="AB29" s="11">
        <v>0.05</v>
      </c>
      <c r="AC29" s="24"/>
      <c r="AD29" s="21"/>
      <c r="AE29" s="2"/>
      <c r="AF29" s="2"/>
      <c r="AG29" s="282"/>
      <c r="AH29" s="282"/>
      <c r="AI29" s="282"/>
    </row>
    <row r="30" spans="1:35" x14ac:dyDescent="0.2">
      <c r="A30" s="638"/>
      <c r="B30" s="18"/>
      <c r="C30" s="1"/>
      <c r="D30" s="1"/>
      <c r="E30" s="2"/>
      <c r="F30" s="9" t="s">
        <v>417</v>
      </c>
      <c r="G30" s="354">
        <v>1</v>
      </c>
      <c r="H30" s="19"/>
      <c r="I30" s="14"/>
      <c r="J30" s="301"/>
      <c r="K30" s="2"/>
      <c r="L30" s="2"/>
      <c r="M30" s="2"/>
      <c r="N30" s="511"/>
      <c r="O30" s="512" t="s">
        <v>86</v>
      </c>
      <c r="P30" s="11">
        <v>5.0000000000000001E-3</v>
      </c>
      <c r="Q30" s="11">
        <v>0.02</v>
      </c>
      <c r="R30" s="11">
        <v>7.4999999999999997E-3</v>
      </c>
      <c r="S30" s="24"/>
      <c r="T30" s="21"/>
      <c r="U30" s="301"/>
      <c r="V30" s="2"/>
      <c r="W30" s="2"/>
      <c r="X30" s="1" t="s">
        <v>398</v>
      </c>
      <c r="Y30" s="1"/>
      <c r="Z30" s="2"/>
      <c r="AA30" s="21"/>
      <c r="AB30" s="21"/>
      <c r="AC30" s="24"/>
      <c r="AD30" s="21"/>
      <c r="AE30" s="2"/>
      <c r="AF30" s="2"/>
      <c r="AG30" s="282"/>
      <c r="AH30" s="282"/>
      <c r="AI30" s="282"/>
    </row>
    <row r="31" spans="1:35" x14ac:dyDescent="0.2">
      <c r="A31" s="638"/>
      <c r="B31" s="18"/>
      <c r="C31" s="1"/>
      <c r="D31" s="1" t="s">
        <v>57</v>
      </c>
      <c r="E31" s="2"/>
      <c r="F31" s="2"/>
      <c r="G31" s="356" t="s">
        <v>234</v>
      </c>
      <c r="H31" s="19"/>
      <c r="I31" s="14"/>
      <c r="J31" s="301"/>
      <c r="K31" s="2"/>
      <c r="L31" s="2"/>
      <c r="M31" s="2"/>
      <c r="N31" s="511"/>
      <c r="O31" s="512" t="s">
        <v>87</v>
      </c>
      <c r="P31" s="11">
        <v>5.0000000000000001E-3</v>
      </c>
      <c r="Q31" s="11">
        <v>0.02</v>
      </c>
      <c r="R31" s="11">
        <v>7.4999999999999997E-3</v>
      </c>
      <c r="S31" s="24"/>
      <c r="T31" s="21"/>
      <c r="U31" s="301"/>
      <c r="V31" s="2"/>
      <c r="W31" s="2"/>
      <c r="X31" s="2"/>
      <c r="Y31" s="1"/>
      <c r="Z31" s="2" t="s">
        <v>400</v>
      </c>
      <c r="AA31" s="11">
        <v>1</v>
      </c>
      <c r="AB31" s="11">
        <v>0</v>
      </c>
      <c r="AC31" s="24"/>
      <c r="AD31" s="21"/>
      <c r="AE31" s="2"/>
      <c r="AF31" s="2"/>
      <c r="AG31" s="282"/>
      <c r="AH31" s="282"/>
      <c r="AI31" s="282"/>
    </row>
    <row r="32" spans="1:35" x14ac:dyDescent="0.2">
      <c r="A32" s="638"/>
      <c r="B32" s="18"/>
      <c r="C32" s="1"/>
      <c r="D32" s="1"/>
      <c r="E32" s="2" t="s">
        <v>160</v>
      </c>
      <c r="F32" s="2"/>
      <c r="G32" s="352" t="s">
        <v>234</v>
      </c>
      <c r="H32" s="19"/>
      <c r="I32" s="14"/>
      <c r="J32" s="301"/>
      <c r="K32" s="2"/>
      <c r="L32" s="2"/>
      <c r="M32" s="2"/>
      <c r="N32" s="511" t="s">
        <v>88</v>
      </c>
      <c r="O32" s="512"/>
      <c r="P32" s="15"/>
      <c r="Q32" s="15"/>
      <c r="R32" s="15"/>
      <c r="S32" s="24"/>
      <c r="T32" s="21"/>
      <c r="U32" s="301"/>
      <c r="V32" s="2"/>
      <c r="W32" s="2"/>
      <c r="X32" s="2"/>
      <c r="Y32" s="1"/>
      <c r="Z32" s="2" t="s">
        <v>401</v>
      </c>
      <c r="AA32" s="11">
        <v>1</v>
      </c>
      <c r="AB32" s="11">
        <v>0</v>
      </c>
      <c r="AC32" s="24"/>
      <c r="AD32" s="21"/>
      <c r="AE32" s="2"/>
      <c r="AF32" s="2"/>
      <c r="AG32" s="282"/>
      <c r="AH32" s="282"/>
      <c r="AI32" s="282"/>
    </row>
    <row r="33" spans="1:35" x14ac:dyDescent="0.2">
      <c r="A33" s="638"/>
      <c r="B33" s="18"/>
      <c r="C33" s="1"/>
      <c r="D33" s="1"/>
      <c r="E33" s="2"/>
      <c r="F33" s="9" t="s">
        <v>60</v>
      </c>
      <c r="G33" s="354">
        <v>0.05</v>
      </c>
      <c r="H33" s="19"/>
      <c r="I33" s="14"/>
      <c r="J33" s="301"/>
      <c r="K33" s="2"/>
      <c r="L33" s="2"/>
      <c r="M33" s="2"/>
      <c r="N33" s="511"/>
      <c r="O33" s="512" t="s">
        <v>89</v>
      </c>
      <c r="P33" s="11">
        <v>1.2500000000000001E-2</v>
      </c>
      <c r="Q33" s="11">
        <v>0.05</v>
      </c>
      <c r="R33" s="11">
        <v>2.5000000000000001E-2</v>
      </c>
      <c r="S33" s="24"/>
      <c r="T33" s="21"/>
      <c r="U33" s="301"/>
      <c r="V33" s="2"/>
      <c r="W33" s="2"/>
      <c r="X33" s="1" t="s">
        <v>366</v>
      </c>
      <c r="Y33" s="1"/>
      <c r="Z33" s="2"/>
      <c r="AA33"/>
      <c r="AB33"/>
      <c r="AC33" s="24"/>
      <c r="AD33" s="21"/>
      <c r="AE33" s="2"/>
      <c r="AF33" s="2"/>
      <c r="AG33" s="282"/>
      <c r="AH33" s="282"/>
      <c r="AI33" s="282"/>
    </row>
    <row r="34" spans="1:35" x14ac:dyDescent="0.2">
      <c r="A34" s="638"/>
      <c r="B34" s="18"/>
      <c r="C34" s="1"/>
      <c r="D34" s="1"/>
      <c r="E34" s="2"/>
      <c r="F34" s="9" t="s">
        <v>161</v>
      </c>
      <c r="G34" s="354">
        <v>0.05</v>
      </c>
      <c r="H34" s="19"/>
      <c r="I34" s="14"/>
      <c r="J34" s="301"/>
      <c r="K34" s="2"/>
      <c r="L34" s="2"/>
      <c r="M34" s="2"/>
      <c r="N34" s="511"/>
      <c r="O34" s="512" t="s">
        <v>90</v>
      </c>
      <c r="P34" s="11">
        <v>1.2500000000000001E-2</v>
      </c>
      <c r="Q34" s="11">
        <v>0.05</v>
      </c>
      <c r="R34" s="11">
        <v>2.5000000000000001E-2</v>
      </c>
      <c r="S34" s="24"/>
      <c r="T34" s="21"/>
      <c r="U34" s="301"/>
      <c r="V34" s="2"/>
      <c r="W34" s="2"/>
      <c r="X34" s="2"/>
      <c r="Y34" s="1"/>
      <c r="Z34" s="2" t="s">
        <v>367</v>
      </c>
      <c r="AA34" s="11">
        <v>0.3</v>
      </c>
      <c r="AB34" s="11">
        <v>0.3</v>
      </c>
      <c r="AC34" s="24"/>
      <c r="AD34" s="21"/>
      <c r="AE34" s="2"/>
      <c r="AF34" s="2"/>
      <c r="AG34" s="282"/>
      <c r="AH34" s="282"/>
      <c r="AI34" s="282"/>
    </row>
    <row r="35" spans="1:35" x14ac:dyDescent="0.2">
      <c r="A35" s="638"/>
      <c r="B35" s="18"/>
      <c r="C35" s="1"/>
      <c r="D35" s="1"/>
      <c r="E35" s="2" t="s">
        <v>154</v>
      </c>
      <c r="F35" s="2"/>
      <c r="G35" s="355" t="s">
        <v>234</v>
      </c>
      <c r="H35" s="19"/>
      <c r="I35" s="14"/>
      <c r="J35" s="301"/>
      <c r="K35" s="2"/>
      <c r="L35" s="2"/>
      <c r="M35" s="2"/>
      <c r="N35" s="511"/>
      <c r="O35" s="512" t="s">
        <v>91</v>
      </c>
      <c r="P35" s="11">
        <v>1.2500000000000001E-2</v>
      </c>
      <c r="Q35" s="11">
        <v>0.05</v>
      </c>
      <c r="R35" s="11">
        <v>2.5000000000000001E-2</v>
      </c>
      <c r="S35" s="24"/>
      <c r="T35" s="21"/>
      <c r="U35" s="301"/>
      <c r="V35" s="2"/>
      <c r="W35" s="2"/>
      <c r="X35" s="2"/>
      <c r="Y35" s="1"/>
      <c r="Z35" s="2" t="s">
        <v>368</v>
      </c>
      <c r="AA35" s="11">
        <v>0.3</v>
      </c>
      <c r="AB35" s="11">
        <v>0.3</v>
      </c>
      <c r="AC35" s="24"/>
      <c r="AD35" s="21"/>
      <c r="AE35" s="2"/>
      <c r="AF35" s="2"/>
      <c r="AG35" s="282"/>
      <c r="AH35" s="282"/>
      <c r="AI35" s="282"/>
    </row>
    <row r="36" spans="1:35" x14ac:dyDescent="0.2">
      <c r="A36" s="638"/>
      <c r="B36" s="18"/>
      <c r="C36" s="1"/>
      <c r="D36" s="1"/>
      <c r="E36" s="2"/>
      <c r="F36" s="9" t="s">
        <v>58</v>
      </c>
      <c r="G36" s="354">
        <v>0.09</v>
      </c>
      <c r="H36" s="19"/>
      <c r="I36" s="14"/>
      <c r="J36" s="301"/>
      <c r="K36" s="2"/>
      <c r="L36" s="2"/>
      <c r="M36" s="2"/>
      <c r="N36" s="511"/>
      <c r="O36" s="512" t="s">
        <v>92</v>
      </c>
      <c r="P36" s="11">
        <v>1.2500000000000001E-2</v>
      </c>
      <c r="Q36" s="11">
        <v>0.05</v>
      </c>
      <c r="R36" s="11">
        <v>2.5000000000000001E-2</v>
      </c>
      <c r="S36" s="24"/>
      <c r="T36" s="21"/>
      <c r="U36" s="301"/>
      <c r="V36" s="2"/>
      <c r="W36" s="2"/>
      <c r="X36" s="2"/>
      <c r="Y36" s="1"/>
      <c r="Z36" s="2" t="s">
        <v>369</v>
      </c>
      <c r="AA36" s="11">
        <v>0.4</v>
      </c>
      <c r="AB36" s="11">
        <v>0.4</v>
      </c>
      <c r="AC36" s="24"/>
      <c r="AD36" s="21"/>
      <c r="AE36" s="2"/>
      <c r="AF36" s="2"/>
      <c r="AG36" s="282"/>
      <c r="AH36" s="282"/>
      <c r="AI36" s="282"/>
    </row>
    <row r="37" spans="1:35" x14ac:dyDescent="0.2">
      <c r="A37" s="638"/>
      <c r="B37" s="18"/>
      <c r="C37" s="1"/>
      <c r="D37" s="1"/>
      <c r="E37" s="2"/>
      <c r="F37" s="9" t="s">
        <v>155</v>
      </c>
      <c r="G37" s="354">
        <v>0.09</v>
      </c>
      <c r="H37" s="19"/>
      <c r="I37" s="14"/>
      <c r="J37" s="301"/>
      <c r="K37" s="2"/>
      <c r="L37" s="2"/>
      <c r="M37" s="2"/>
      <c r="N37" s="511"/>
      <c r="O37" s="512" t="s">
        <v>93</v>
      </c>
      <c r="P37" s="11">
        <v>1.2500000000000001E-2</v>
      </c>
      <c r="Q37" s="11">
        <v>0.05</v>
      </c>
      <c r="R37" s="11">
        <v>2.5000000000000001E-2</v>
      </c>
      <c r="S37" s="24"/>
      <c r="T37" s="21"/>
      <c r="U37" s="301"/>
      <c r="V37" s="2"/>
      <c r="W37" s="2"/>
      <c r="X37" s="2"/>
      <c r="Y37" s="1"/>
      <c r="Z37" s="2" t="s">
        <v>370</v>
      </c>
      <c r="AA37" s="11">
        <v>1</v>
      </c>
      <c r="AB37" s="11">
        <v>1</v>
      </c>
      <c r="AC37" s="24"/>
      <c r="AD37" s="21"/>
      <c r="AE37" s="2"/>
      <c r="AF37" s="2"/>
      <c r="AG37" s="282"/>
      <c r="AH37" s="282"/>
      <c r="AI37" s="282"/>
    </row>
    <row r="38" spans="1:35" x14ac:dyDescent="0.2">
      <c r="A38" s="638"/>
      <c r="B38" s="18"/>
      <c r="C38" s="1"/>
      <c r="D38" s="1"/>
      <c r="E38" s="2"/>
      <c r="F38" s="9" t="s">
        <v>156</v>
      </c>
      <c r="G38" s="354">
        <v>1</v>
      </c>
      <c r="H38" s="19"/>
      <c r="I38" s="14"/>
      <c r="J38" s="301"/>
      <c r="K38" s="2"/>
      <c r="L38" s="2"/>
      <c r="M38" s="2"/>
      <c r="N38" s="511"/>
      <c r="O38" s="512" t="s">
        <v>94</v>
      </c>
      <c r="P38" s="11">
        <v>1.2500000000000001E-2</v>
      </c>
      <c r="Q38" s="11">
        <v>0.05</v>
      </c>
      <c r="R38" s="11">
        <v>2.5000000000000001E-2</v>
      </c>
      <c r="S38" s="24"/>
      <c r="T38" s="21"/>
      <c r="U38" s="301"/>
      <c r="V38" s="2"/>
      <c r="W38" s="1"/>
      <c r="X38" s="1"/>
      <c r="Y38" s="1"/>
      <c r="Z38" s="2" t="s">
        <v>399</v>
      </c>
      <c r="AA38" s="11">
        <v>1</v>
      </c>
      <c r="AB38" s="21">
        <v>0</v>
      </c>
      <c r="AC38" s="24"/>
      <c r="AD38" s="21"/>
      <c r="AE38" s="2"/>
      <c r="AF38" s="2"/>
      <c r="AG38" s="282"/>
      <c r="AH38" s="282"/>
      <c r="AI38" s="282"/>
    </row>
    <row r="39" spans="1:35" x14ac:dyDescent="0.2">
      <c r="A39" s="638"/>
      <c r="B39" s="18"/>
      <c r="C39" s="1"/>
      <c r="D39" s="1"/>
      <c r="E39" s="2" t="s">
        <v>162</v>
      </c>
      <c r="F39" s="2"/>
      <c r="G39" s="355" t="s">
        <v>234</v>
      </c>
      <c r="H39" s="19"/>
      <c r="I39" s="14"/>
      <c r="J39" s="301"/>
      <c r="K39" s="2"/>
      <c r="L39" s="2"/>
      <c r="M39" s="2"/>
      <c r="N39" s="511" t="s">
        <v>95</v>
      </c>
      <c r="O39" s="512"/>
      <c r="P39" s="15"/>
      <c r="Q39" s="15"/>
      <c r="R39" s="15"/>
      <c r="S39" s="24"/>
      <c r="T39" s="21"/>
      <c r="U39" s="301"/>
      <c r="V39" s="2"/>
      <c r="W39" s="2"/>
      <c r="X39" s="2"/>
      <c r="Y39" s="1"/>
      <c r="Z39" s="2" t="s">
        <v>371</v>
      </c>
      <c r="AA39" s="11">
        <v>1</v>
      </c>
      <c r="AB39" s="11">
        <v>1</v>
      </c>
      <c r="AC39" s="24"/>
      <c r="AD39" s="21"/>
      <c r="AE39" s="2"/>
      <c r="AF39" s="2"/>
      <c r="AG39" s="282"/>
      <c r="AH39" s="282"/>
      <c r="AI39" s="282"/>
    </row>
    <row r="40" spans="1:35" x14ac:dyDescent="0.2">
      <c r="A40" s="638"/>
      <c r="B40" s="18"/>
      <c r="C40" s="1"/>
      <c r="D40" s="1"/>
      <c r="E40" s="2"/>
      <c r="F40" s="9" t="s">
        <v>61</v>
      </c>
      <c r="G40" s="354">
        <v>0.1</v>
      </c>
      <c r="H40" s="19"/>
      <c r="I40" s="14"/>
      <c r="J40" s="301"/>
      <c r="K40" s="2"/>
      <c r="L40" s="2"/>
      <c r="M40" s="2"/>
      <c r="N40" s="511"/>
      <c r="O40" s="512" t="s">
        <v>96</v>
      </c>
      <c r="P40" s="11">
        <v>0.01</v>
      </c>
      <c r="Q40" s="11">
        <v>0.04</v>
      </c>
      <c r="R40" s="11">
        <v>7.4999999999999997E-3</v>
      </c>
      <c r="S40" s="24"/>
      <c r="T40" s="21"/>
      <c r="U40" s="301"/>
      <c r="V40" s="2"/>
      <c r="W40" s="2"/>
      <c r="X40" s="2"/>
      <c r="Y40" s="1"/>
      <c r="Z40" s="2" t="s">
        <v>372</v>
      </c>
      <c r="AA40" s="11">
        <v>0.05</v>
      </c>
      <c r="AB40" s="11">
        <v>0.05</v>
      </c>
      <c r="AC40" s="24"/>
      <c r="AD40" s="21"/>
      <c r="AE40" s="2"/>
      <c r="AF40" s="2"/>
      <c r="AG40" s="282"/>
      <c r="AH40" s="282"/>
      <c r="AI40" s="282"/>
    </row>
    <row r="41" spans="1:35" x14ac:dyDescent="0.2">
      <c r="A41" s="638"/>
      <c r="B41" s="18"/>
      <c r="C41" s="1"/>
      <c r="D41" s="1"/>
      <c r="E41" s="2"/>
      <c r="F41" s="9" t="s">
        <v>163</v>
      </c>
      <c r="G41" s="354">
        <v>0.1</v>
      </c>
      <c r="H41" s="19"/>
      <c r="I41" s="14"/>
      <c r="J41" s="301"/>
      <c r="K41" s="2"/>
      <c r="L41" s="2"/>
      <c r="M41" s="2"/>
      <c r="N41" s="511"/>
      <c r="O41" s="512" t="s">
        <v>97</v>
      </c>
      <c r="P41" s="11">
        <v>0.01</v>
      </c>
      <c r="Q41" s="11">
        <v>0.04</v>
      </c>
      <c r="R41" s="11">
        <v>7.4999999999999997E-3</v>
      </c>
      <c r="S41" s="24"/>
      <c r="T41" s="21"/>
      <c r="U41" s="301"/>
      <c r="V41" s="2"/>
      <c r="W41" s="2"/>
      <c r="X41" s="1" t="s">
        <v>373</v>
      </c>
      <c r="Y41" s="1"/>
      <c r="Z41" s="2"/>
      <c r="AA41"/>
      <c r="AB41"/>
      <c r="AC41" s="24"/>
      <c r="AD41" s="21"/>
      <c r="AE41" s="2"/>
      <c r="AF41" s="2"/>
      <c r="AG41" s="282"/>
      <c r="AH41" s="282"/>
      <c r="AI41" s="282"/>
    </row>
    <row r="42" spans="1:35" x14ac:dyDescent="0.2">
      <c r="A42" s="638"/>
      <c r="B42" s="18"/>
      <c r="C42" s="1"/>
      <c r="D42" s="1"/>
      <c r="E42" s="2" t="s">
        <v>157</v>
      </c>
      <c r="F42" s="2"/>
      <c r="G42" s="355" t="s">
        <v>234</v>
      </c>
      <c r="H42" s="19"/>
      <c r="I42" s="14"/>
      <c r="J42" s="301"/>
      <c r="K42" s="2"/>
      <c r="L42" s="2"/>
      <c r="M42" s="2"/>
      <c r="N42" s="511"/>
      <c r="O42" s="512" t="s">
        <v>98</v>
      </c>
      <c r="P42" s="11">
        <v>0.01</v>
      </c>
      <c r="Q42" s="11">
        <v>0.04</v>
      </c>
      <c r="R42" s="11">
        <v>7.4999999999999997E-3</v>
      </c>
      <c r="S42" s="24"/>
      <c r="T42" s="21"/>
      <c r="U42" s="301"/>
      <c r="V42" s="2"/>
      <c r="W42" s="2"/>
      <c r="X42" s="2"/>
      <c r="Y42" s="1"/>
      <c r="Z42" s="2" t="s">
        <v>374</v>
      </c>
      <c r="AA42" s="11">
        <v>0.03</v>
      </c>
      <c r="AB42" s="11">
        <v>0.03</v>
      </c>
      <c r="AC42" s="24"/>
      <c r="AD42" s="21"/>
      <c r="AE42" s="2"/>
      <c r="AF42" s="2"/>
      <c r="AG42" s="282"/>
      <c r="AH42" s="282"/>
      <c r="AI42" s="282"/>
    </row>
    <row r="43" spans="1:35" x14ac:dyDescent="0.2">
      <c r="A43" s="638"/>
      <c r="B43" s="18"/>
      <c r="C43" s="1"/>
      <c r="D43" s="1"/>
      <c r="E43" s="2"/>
      <c r="F43" s="9" t="s">
        <v>59</v>
      </c>
      <c r="G43" s="354">
        <v>0.11</v>
      </c>
      <c r="H43" s="19"/>
      <c r="I43" s="14"/>
      <c r="J43" s="301"/>
      <c r="K43" s="2"/>
      <c r="L43" s="2"/>
      <c r="M43" s="2"/>
      <c r="N43" s="511"/>
      <c r="O43" s="512" t="s">
        <v>99</v>
      </c>
      <c r="P43" s="11">
        <v>0.01</v>
      </c>
      <c r="Q43" s="11">
        <v>0.04</v>
      </c>
      <c r="R43" s="11">
        <v>7.4999999999999997E-3</v>
      </c>
      <c r="S43" s="24"/>
      <c r="T43" s="21"/>
      <c r="U43" s="301"/>
      <c r="V43" s="2"/>
      <c r="W43" s="2"/>
      <c r="X43" s="2"/>
      <c r="Y43" s="1"/>
      <c r="Z43" s="2" t="s">
        <v>375</v>
      </c>
      <c r="AA43" s="11">
        <v>0.05</v>
      </c>
      <c r="AB43" s="11">
        <v>0.05</v>
      </c>
      <c r="AC43" s="24"/>
      <c r="AD43" s="21"/>
      <c r="AE43" s="2"/>
      <c r="AF43" s="2"/>
      <c r="AG43" s="282"/>
      <c r="AH43" s="282"/>
      <c r="AI43" s="282"/>
    </row>
    <row r="44" spans="1:35" x14ac:dyDescent="0.2">
      <c r="A44" s="638"/>
      <c r="B44" s="18"/>
      <c r="C44" s="1"/>
      <c r="D44" s="1"/>
      <c r="E44" s="2"/>
      <c r="F44" s="9" t="s">
        <v>158</v>
      </c>
      <c r="G44" s="354">
        <v>0.11</v>
      </c>
      <c r="H44" s="19"/>
      <c r="I44" s="14"/>
      <c r="J44" s="301"/>
      <c r="K44" s="2"/>
      <c r="L44" s="2"/>
      <c r="M44" s="2"/>
      <c r="N44" s="511"/>
      <c r="O44" s="512" t="s">
        <v>100</v>
      </c>
      <c r="P44" s="11">
        <v>0.01</v>
      </c>
      <c r="Q44" s="11">
        <v>0.04</v>
      </c>
      <c r="R44" s="11">
        <v>7.4999999999999997E-3</v>
      </c>
      <c r="S44" s="24"/>
      <c r="T44" s="21"/>
      <c r="U44" s="301"/>
      <c r="V44" s="2"/>
      <c r="W44" s="2"/>
      <c r="X44" s="1" t="s">
        <v>376</v>
      </c>
      <c r="Y44" s="1"/>
      <c r="Z44" s="2"/>
      <c r="AA44"/>
      <c r="AB44"/>
      <c r="AC44" s="24"/>
      <c r="AD44" s="21"/>
      <c r="AE44" s="2"/>
      <c r="AF44" s="2"/>
      <c r="AG44" s="282"/>
      <c r="AH44" s="282"/>
      <c r="AI44" s="282"/>
    </row>
    <row r="45" spans="1:35" x14ac:dyDescent="0.2">
      <c r="A45" s="638"/>
      <c r="B45" s="18"/>
      <c r="C45" s="1"/>
      <c r="D45" s="1"/>
      <c r="E45" s="2"/>
      <c r="F45" s="9" t="s">
        <v>159</v>
      </c>
      <c r="G45" s="354">
        <v>1</v>
      </c>
      <c r="H45" s="19"/>
      <c r="I45" s="14"/>
      <c r="J45" s="301"/>
      <c r="K45" s="2"/>
      <c r="L45" s="2"/>
      <c r="M45" s="2"/>
      <c r="N45" s="511"/>
      <c r="O45" s="512" t="s">
        <v>101</v>
      </c>
      <c r="P45" s="11">
        <v>0.01</v>
      </c>
      <c r="Q45" s="11">
        <v>0.04</v>
      </c>
      <c r="R45" s="11">
        <v>7.4999999999999997E-3</v>
      </c>
      <c r="S45" s="24"/>
      <c r="T45" s="21"/>
      <c r="U45" s="301"/>
      <c r="V45" s="2"/>
      <c r="W45" s="2"/>
      <c r="X45" s="2"/>
      <c r="Y45" s="1"/>
      <c r="Z45" s="2" t="s">
        <v>377</v>
      </c>
      <c r="AA45" s="11">
        <v>1</v>
      </c>
      <c r="AB45" s="11">
        <v>1</v>
      </c>
      <c r="AC45" s="24"/>
      <c r="AD45" s="21"/>
      <c r="AE45" s="2"/>
      <c r="AF45" s="2"/>
      <c r="AG45" s="282"/>
      <c r="AH45" s="282"/>
      <c r="AI45" s="282"/>
    </row>
    <row r="46" spans="1:35" x14ac:dyDescent="0.2">
      <c r="A46" s="638"/>
      <c r="B46" s="18"/>
      <c r="C46" s="1"/>
      <c r="D46" s="1"/>
      <c r="E46" s="2" t="s">
        <v>418</v>
      </c>
      <c r="F46" s="2"/>
      <c r="G46" s="355" t="s">
        <v>234</v>
      </c>
      <c r="H46" s="19"/>
      <c r="I46" s="14"/>
      <c r="J46" s="301"/>
      <c r="K46" s="2"/>
      <c r="L46" s="2"/>
      <c r="M46" s="2"/>
      <c r="N46" s="511" t="s">
        <v>102</v>
      </c>
      <c r="O46" s="512"/>
      <c r="P46" s="15"/>
      <c r="Q46" s="15"/>
      <c r="R46" s="15"/>
      <c r="S46" s="24"/>
      <c r="T46" s="21"/>
      <c r="U46" s="301"/>
      <c r="V46" s="2"/>
      <c r="W46" s="2"/>
      <c r="X46" s="511" t="s">
        <v>396</v>
      </c>
      <c r="Y46" s="511"/>
      <c r="Z46" s="512"/>
      <c r="AA46"/>
      <c r="AB46"/>
      <c r="AC46" s="24"/>
      <c r="AD46" s="21"/>
      <c r="AE46" s="2"/>
      <c r="AF46" s="2"/>
      <c r="AG46" s="282"/>
      <c r="AH46" s="282"/>
      <c r="AI46" s="282"/>
    </row>
    <row r="47" spans="1:35" x14ac:dyDescent="0.2">
      <c r="A47" s="638"/>
      <c r="B47" s="18"/>
      <c r="C47" s="1"/>
      <c r="D47" s="1"/>
      <c r="E47" s="2"/>
      <c r="F47" s="9" t="s">
        <v>418</v>
      </c>
      <c r="G47" s="354">
        <v>1</v>
      </c>
      <c r="H47" s="19"/>
      <c r="I47" s="14"/>
      <c r="J47" s="301"/>
      <c r="K47" s="2"/>
      <c r="L47" s="2"/>
      <c r="M47" s="2"/>
      <c r="N47" s="511"/>
      <c r="O47" s="512" t="s">
        <v>103</v>
      </c>
      <c r="P47" s="11">
        <v>1.2500000000000001E-2</v>
      </c>
      <c r="Q47" s="11">
        <v>0.05</v>
      </c>
      <c r="R47" s="11">
        <v>2.5000000000000001E-2</v>
      </c>
      <c r="S47" s="24"/>
      <c r="T47" s="21"/>
      <c r="U47" s="301"/>
      <c r="V47" s="2"/>
      <c r="W47" s="2"/>
      <c r="X47" s="512"/>
      <c r="Y47" s="511"/>
      <c r="Z47" s="606" t="s">
        <v>390</v>
      </c>
      <c r="AA47" s="11"/>
      <c r="AB47" s="11"/>
      <c r="AC47" s="24"/>
      <c r="AD47" s="21"/>
      <c r="AE47" s="2"/>
      <c r="AF47" s="2"/>
      <c r="AG47" s="282"/>
      <c r="AH47" s="282"/>
      <c r="AI47" s="282"/>
    </row>
    <row r="48" spans="1:35" x14ac:dyDescent="0.2">
      <c r="A48" s="638"/>
      <c r="B48" s="18"/>
      <c r="C48" s="1"/>
      <c r="D48" s="1" t="s">
        <v>168</v>
      </c>
      <c r="E48" s="2"/>
      <c r="F48" s="2"/>
      <c r="G48" s="356" t="s">
        <v>234</v>
      </c>
      <c r="H48" s="19"/>
      <c r="I48" s="14"/>
      <c r="J48" s="301"/>
      <c r="K48" s="2"/>
      <c r="L48" s="2"/>
      <c r="M48" s="2"/>
      <c r="N48" s="511"/>
      <c r="O48" s="512" t="s">
        <v>104</v>
      </c>
      <c r="P48" s="11">
        <v>1.2500000000000001E-2</v>
      </c>
      <c r="Q48" s="11">
        <v>0.05</v>
      </c>
      <c r="R48" s="11">
        <v>2.5000000000000001E-2</v>
      </c>
      <c r="S48" s="24"/>
      <c r="T48" s="21"/>
      <c r="U48" s="301"/>
      <c r="V48" s="2"/>
      <c r="W48" s="2"/>
      <c r="X48" s="512"/>
      <c r="Y48" s="511"/>
      <c r="Z48" s="606" t="s">
        <v>391</v>
      </c>
      <c r="AA48" s="11"/>
      <c r="AB48" s="11"/>
      <c r="AC48" s="24"/>
      <c r="AD48" s="21"/>
      <c r="AE48" s="2"/>
      <c r="AF48" s="2"/>
      <c r="AG48" s="282"/>
      <c r="AH48" s="282"/>
      <c r="AI48" s="282"/>
    </row>
    <row r="49" spans="1:35" x14ac:dyDescent="0.2">
      <c r="A49" s="638"/>
      <c r="B49" s="18"/>
      <c r="C49" s="1"/>
      <c r="D49" s="1"/>
      <c r="E49" s="2" t="s">
        <v>423</v>
      </c>
      <c r="F49" s="2"/>
      <c r="G49" s="352" t="s">
        <v>234</v>
      </c>
      <c r="H49" s="19"/>
      <c r="I49" s="14"/>
      <c r="J49" s="301"/>
      <c r="K49" s="2"/>
      <c r="L49" s="2"/>
      <c r="M49" s="2"/>
      <c r="N49" s="511"/>
      <c r="O49" s="512" t="s">
        <v>105</v>
      </c>
      <c r="P49" s="11">
        <v>1.2500000000000001E-2</v>
      </c>
      <c r="Q49" s="11">
        <v>0.05</v>
      </c>
      <c r="R49" s="11">
        <v>2.5000000000000001E-2</v>
      </c>
      <c r="S49" s="24"/>
      <c r="T49" s="21"/>
      <c r="U49" s="301"/>
      <c r="V49" s="2"/>
      <c r="W49" s="2"/>
      <c r="X49" s="512"/>
      <c r="Y49" s="511"/>
      <c r="Z49" s="641" t="s">
        <v>392</v>
      </c>
      <c r="AA49" s="11"/>
      <c r="AB49" s="11"/>
      <c r="AC49" s="24"/>
      <c r="AD49" s="21"/>
      <c r="AE49" s="2"/>
      <c r="AF49" s="2"/>
      <c r="AG49" s="282"/>
      <c r="AH49" s="282"/>
      <c r="AI49" s="282"/>
    </row>
    <row r="50" spans="1:35" x14ac:dyDescent="0.2">
      <c r="A50" s="638"/>
      <c r="B50" s="18"/>
      <c r="C50" s="1"/>
      <c r="D50" s="1"/>
      <c r="E50" s="2"/>
      <c r="F50" s="9" t="s">
        <v>164</v>
      </c>
      <c r="G50" s="354">
        <v>1</v>
      </c>
      <c r="H50" s="19"/>
      <c r="I50" s="14"/>
      <c r="J50" s="301"/>
      <c r="K50" s="2"/>
      <c r="L50" s="2"/>
      <c r="M50" s="2"/>
      <c r="N50" s="511"/>
      <c r="O50" s="512" t="s">
        <v>106</v>
      </c>
      <c r="P50" s="11">
        <v>1.2500000000000001E-2</v>
      </c>
      <c r="Q50" s="11">
        <v>0.05</v>
      </c>
      <c r="R50" s="11">
        <v>2.5000000000000001E-2</v>
      </c>
      <c r="S50" s="24"/>
      <c r="T50" s="21"/>
      <c r="U50" s="301"/>
      <c r="V50" s="2"/>
      <c r="W50" s="2"/>
      <c r="X50" s="2"/>
      <c r="Y50" s="1"/>
      <c r="Z50" s="2"/>
      <c r="AA50"/>
      <c r="AB50"/>
      <c r="AC50" s="24"/>
      <c r="AD50" s="21"/>
      <c r="AE50" s="2"/>
      <c r="AF50" s="2"/>
      <c r="AG50" s="282"/>
      <c r="AH50" s="282"/>
      <c r="AI50" s="282"/>
    </row>
    <row r="51" spans="1:35" ht="13.5" thickBot="1" x14ac:dyDescent="0.25">
      <c r="A51" s="638"/>
      <c r="B51" s="18"/>
      <c r="C51" s="1"/>
      <c r="D51" s="1"/>
      <c r="E51" s="359"/>
      <c r="F51" s="9" t="s">
        <v>166</v>
      </c>
      <c r="G51" s="354">
        <v>7.4999999999999997E-2</v>
      </c>
      <c r="H51" s="19"/>
      <c r="I51" s="14"/>
      <c r="J51" s="301"/>
      <c r="K51" s="2"/>
      <c r="L51" s="2"/>
      <c r="M51" s="2"/>
      <c r="N51" s="511"/>
      <c r="O51" s="512" t="s">
        <v>107</v>
      </c>
      <c r="P51" s="11">
        <v>1.2500000000000001E-2</v>
      </c>
      <c r="Q51" s="11">
        <v>0.05</v>
      </c>
      <c r="R51" s="11">
        <v>2.5000000000000001E-2</v>
      </c>
      <c r="S51" s="24"/>
      <c r="T51" s="21"/>
      <c r="U51" s="337"/>
      <c r="V51" s="70"/>
      <c r="W51" s="338"/>
      <c r="X51" s="338"/>
      <c r="Y51" s="338"/>
      <c r="Z51" s="338"/>
      <c r="AA51" s="339"/>
      <c r="AB51" s="339"/>
      <c r="AC51" s="340"/>
      <c r="AD51" s="21"/>
      <c r="AE51" s="2"/>
      <c r="AF51" s="2"/>
      <c r="AG51" s="282"/>
      <c r="AH51" s="282"/>
      <c r="AI51" s="282"/>
    </row>
    <row r="52" spans="1:35" x14ac:dyDescent="0.2">
      <c r="A52" s="638"/>
      <c r="B52" s="18"/>
      <c r="C52" s="1"/>
      <c r="D52" s="1"/>
      <c r="E52" s="2" t="s">
        <v>424</v>
      </c>
      <c r="F52" s="2"/>
      <c r="G52" s="355" t="s">
        <v>234</v>
      </c>
      <c r="H52" s="19"/>
      <c r="I52" s="14"/>
      <c r="J52" s="301"/>
      <c r="K52" s="2"/>
      <c r="L52" s="2"/>
      <c r="M52" s="2"/>
      <c r="N52" s="511"/>
      <c r="O52" s="512" t="s">
        <v>108</v>
      </c>
      <c r="P52" s="11">
        <v>1.2500000000000001E-2</v>
      </c>
      <c r="Q52" s="11">
        <v>0.05</v>
      </c>
      <c r="R52" s="11">
        <v>2.5000000000000001E-2</v>
      </c>
      <c r="S52" s="24"/>
      <c r="T52" s="21"/>
      <c r="U52"/>
      <c r="V52"/>
      <c r="W52"/>
      <c r="X52"/>
      <c r="Y52"/>
      <c r="Z52"/>
      <c r="AA52"/>
      <c r="AB52"/>
      <c r="AD52" s="21"/>
      <c r="AE52" s="2"/>
      <c r="AF52" s="2"/>
      <c r="AG52" s="282"/>
      <c r="AH52" s="282"/>
      <c r="AI52" s="282"/>
    </row>
    <row r="53" spans="1:35" x14ac:dyDescent="0.2">
      <c r="A53" s="638"/>
      <c r="B53" s="18"/>
      <c r="C53" s="1"/>
      <c r="D53" s="1"/>
      <c r="E53" s="2"/>
      <c r="F53" s="9" t="s">
        <v>165</v>
      </c>
      <c r="G53" s="354">
        <v>1</v>
      </c>
      <c r="H53" s="19"/>
      <c r="I53" s="14"/>
      <c r="J53" s="301"/>
      <c r="K53" s="2"/>
      <c r="L53" s="2"/>
      <c r="M53" s="2"/>
      <c r="N53" s="511" t="s">
        <v>109</v>
      </c>
      <c r="O53" s="512"/>
      <c r="P53" s="15"/>
      <c r="Q53" s="15"/>
      <c r="R53" s="15"/>
      <c r="S53" s="24"/>
      <c r="T53" s="21"/>
      <c r="U53"/>
      <c r="V53"/>
      <c r="W53"/>
      <c r="X53"/>
      <c r="Y53"/>
      <c r="Z53"/>
      <c r="AA53"/>
      <c r="AB53"/>
      <c r="AC53"/>
      <c r="AD53" s="21"/>
      <c r="AE53" s="2"/>
      <c r="AF53" s="2"/>
      <c r="AG53" s="282"/>
      <c r="AH53" s="282"/>
      <c r="AI53" s="282"/>
    </row>
    <row r="54" spans="1:35" x14ac:dyDescent="0.2">
      <c r="A54" s="638"/>
      <c r="B54" s="18"/>
      <c r="C54" s="1"/>
      <c r="D54" s="1"/>
      <c r="E54" s="359"/>
      <c r="F54" s="9" t="s">
        <v>167</v>
      </c>
      <c r="G54" s="354">
        <v>7.4999999999999997E-2</v>
      </c>
      <c r="H54" s="19"/>
      <c r="I54" s="14"/>
      <c r="J54" s="301"/>
      <c r="K54" s="2"/>
      <c r="L54" s="2"/>
      <c r="M54" s="2"/>
      <c r="N54" s="511"/>
      <c r="O54" s="512" t="s">
        <v>110</v>
      </c>
      <c r="P54" s="11">
        <v>1.2500000000000001E-2</v>
      </c>
      <c r="Q54" s="11">
        <v>0.05</v>
      </c>
      <c r="R54" s="11">
        <v>3.7499999999999999E-2</v>
      </c>
      <c r="S54" s="24"/>
      <c r="T54" s="21"/>
      <c r="U54"/>
      <c r="V54"/>
      <c r="W54"/>
      <c r="X54"/>
      <c r="Y54"/>
      <c r="Z54"/>
      <c r="AA54"/>
      <c r="AB54"/>
      <c r="AC54"/>
      <c r="AD54" s="21"/>
      <c r="AE54" s="2"/>
      <c r="AF54" s="2"/>
      <c r="AG54" s="282"/>
      <c r="AH54" s="282"/>
      <c r="AI54" s="282"/>
    </row>
    <row r="55" spans="1:35" x14ac:dyDescent="0.2">
      <c r="A55" s="638"/>
      <c r="B55" s="18"/>
      <c r="C55" s="1"/>
      <c r="D55" s="1"/>
      <c r="E55" s="2" t="s">
        <v>419</v>
      </c>
      <c r="F55" s="2"/>
      <c r="G55" s="355" t="s">
        <v>234</v>
      </c>
      <c r="H55" s="19"/>
      <c r="I55" s="14"/>
      <c r="J55" s="301"/>
      <c r="K55" s="2"/>
      <c r="L55" s="2"/>
      <c r="M55" s="2"/>
      <c r="N55" s="511"/>
      <c r="O55" s="512" t="s">
        <v>111</v>
      </c>
      <c r="P55" s="11">
        <v>1.2500000000000001E-2</v>
      </c>
      <c r="Q55" s="11">
        <v>0.05</v>
      </c>
      <c r="R55" s="11">
        <v>3.7499999999999999E-2</v>
      </c>
      <c r="S55" s="24"/>
      <c r="T55" s="21"/>
      <c r="U55"/>
      <c r="V55"/>
      <c r="W55"/>
      <c r="X55"/>
      <c r="Y55"/>
      <c r="Z55"/>
      <c r="AA55"/>
      <c r="AB55"/>
      <c r="AC55"/>
      <c r="AD55" s="21"/>
      <c r="AE55" s="2"/>
      <c r="AF55" s="2"/>
      <c r="AG55" s="282"/>
      <c r="AH55" s="282"/>
      <c r="AI55" s="282"/>
    </row>
    <row r="56" spans="1:35" x14ac:dyDescent="0.2">
      <c r="A56" s="638"/>
      <c r="B56" s="18"/>
      <c r="C56" s="1"/>
      <c r="D56" s="1"/>
      <c r="E56" s="2"/>
      <c r="F56" s="9" t="s">
        <v>419</v>
      </c>
      <c r="G56" s="354">
        <v>1</v>
      </c>
      <c r="H56" s="19"/>
      <c r="I56" s="14"/>
      <c r="J56" s="301"/>
      <c r="K56" s="2"/>
      <c r="L56" s="2"/>
      <c r="M56" s="2"/>
      <c r="N56" s="511"/>
      <c r="O56" s="512" t="s">
        <v>112</v>
      </c>
      <c r="P56" s="11">
        <v>1.2500000000000001E-2</v>
      </c>
      <c r="Q56" s="11">
        <v>0.05</v>
      </c>
      <c r="R56" s="11">
        <v>3.7499999999999999E-2</v>
      </c>
      <c r="S56" s="24"/>
      <c r="T56" s="21"/>
      <c r="U56"/>
      <c r="V56"/>
      <c r="W56"/>
      <c r="X56"/>
      <c r="Y56"/>
      <c r="Z56"/>
      <c r="AA56"/>
      <c r="AB56"/>
      <c r="AC56"/>
      <c r="AD56" s="21"/>
      <c r="AE56" s="2"/>
      <c r="AF56" s="2"/>
      <c r="AG56" s="282"/>
      <c r="AH56" s="282"/>
      <c r="AI56" s="282"/>
    </row>
    <row r="57" spans="1:35" x14ac:dyDescent="0.2">
      <c r="A57" s="638"/>
      <c r="B57" s="18"/>
      <c r="C57" s="324"/>
      <c r="D57" s="1" t="s">
        <v>174</v>
      </c>
      <c r="E57" s="2"/>
      <c r="F57" s="2"/>
      <c r="G57" s="355" t="s">
        <v>234</v>
      </c>
      <c r="H57" s="19"/>
      <c r="I57" s="14"/>
      <c r="J57" s="301"/>
      <c r="K57" s="2"/>
      <c r="L57" s="2"/>
      <c r="M57" s="2"/>
      <c r="N57" s="511"/>
      <c r="O57" s="512" t="s">
        <v>113</v>
      </c>
      <c r="P57" s="11">
        <v>1.2500000000000001E-2</v>
      </c>
      <c r="Q57" s="11">
        <v>0.05</v>
      </c>
      <c r="R57" s="11">
        <v>3.7499999999999999E-2</v>
      </c>
      <c r="S57" s="24"/>
      <c r="T57" s="21"/>
      <c r="U57"/>
      <c r="V57"/>
      <c r="W57"/>
      <c r="X57"/>
      <c r="Y57"/>
      <c r="Z57"/>
      <c r="AA57"/>
      <c r="AB57"/>
      <c r="AC57"/>
      <c r="AD57" s="21"/>
      <c r="AE57" s="2"/>
      <c r="AF57" s="2"/>
      <c r="AG57" s="282"/>
      <c r="AH57" s="282"/>
      <c r="AI57" s="282"/>
    </row>
    <row r="58" spans="1:35" x14ac:dyDescent="0.2">
      <c r="A58" s="638"/>
      <c r="B58" s="18"/>
      <c r="C58" s="1"/>
      <c r="D58" s="1"/>
      <c r="E58" s="2"/>
      <c r="F58" s="9" t="s">
        <v>175</v>
      </c>
      <c r="G58" s="354">
        <v>1</v>
      </c>
      <c r="H58" s="19"/>
      <c r="I58" s="14"/>
      <c r="J58" s="301"/>
      <c r="K58" s="2"/>
      <c r="L58" s="2"/>
      <c r="M58" s="2"/>
      <c r="N58" s="511"/>
      <c r="O58" s="512" t="s">
        <v>114</v>
      </c>
      <c r="P58" s="11">
        <v>1.2500000000000001E-2</v>
      </c>
      <c r="Q58" s="11">
        <v>0.05</v>
      </c>
      <c r="R58" s="11">
        <v>3.7499999999999999E-2</v>
      </c>
      <c r="S58" s="24"/>
      <c r="T58" s="21"/>
      <c r="U58"/>
      <c r="V58"/>
      <c r="W58"/>
      <c r="X58"/>
      <c r="Y58"/>
      <c r="Z58"/>
      <c r="AA58"/>
      <c r="AB58"/>
      <c r="AC58"/>
      <c r="AD58" s="21"/>
      <c r="AE58" s="2"/>
      <c r="AF58" s="2"/>
      <c r="AG58" s="282"/>
      <c r="AH58" s="282"/>
      <c r="AI58" s="282"/>
    </row>
    <row r="59" spans="1:35" x14ac:dyDescent="0.2">
      <c r="A59" s="638"/>
      <c r="B59" s="18"/>
      <c r="C59" s="1"/>
      <c r="D59" s="1"/>
      <c r="E59" s="2"/>
      <c r="F59" s="9" t="s">
        <v>176</v>
      </c>
      <c r="G59" s="354">
        <v>1</v>
      </c>
      <c r="H59" s="19"/>
      <c r="I59" s="14"/>
      <c r="J59" s="301"/>
      <c r="K59" s="2"/>
      <c r="L59" s="2"/>
      <c r="M59" s="2"/>
      <c r="N59" s="511"/>
      <c r="O59" s="512" t="s">
        <v>115</v>
      </c>
      <c r="P59" s="11">
        <v>1.2500000000000001E-2</v>
      </c>
      <c r="Q59" s="11">
        <v>0.05</v>
      </c>
      <c r="R59" s="11">
        <v>3.7499999999999999E-2</v>
      </c>
      <c r="S59" s="24"/>
      <c r="T59" s="21"/>
      <c r="U59"/>
      <c r="V59"/>
      <c r="W59"/>
      <c r="X59"/>
      <c r="Y59"/>
      <c r="Z59"/>
      <c r="AA59"/>
      <c r="AB59"/>
      <c r="AC59"/>
      <c r="AD59" s="21"/>
      <c r="AE59" s="2"/>
      <c r="AF59" s="2"/>
      <c r="AG59" s="282"/>
      <c r="AH59" s="282"/>
      <c r="AI59" s="282"/>
    </row>
    <row r="60" spans="1:35" x14ac:dyDescent="0.2">
      <c r="A60" s="638"/>
      <c r="B60" s="18"/>
      <c r="C60" s="1" t="s">
        <v>11</v>
      </c>
      <c r="D60" s="1"/>
      <c r="E60" s="2"/>
      <c r="F60" s="2"/>
      <c r="G60" s="356" t="s">
        <v>234</v>
      </c>
      <c r="H60" s="19"/>
      <c r="I60" s="14"/>
      <c r="J60" s="301"/>
      <c r="K60" s="2"/>
      <c r="L60" s="2"/>
      <c r="M60" s="2"/>
      <c r="N60" s="511" t="s">
        <v>318</v>
      </c>
      <c r="O60" s="512"/>
      <c r="P60" s="15"/>
      <c r="Q60" s="15"/>
      <c r="R60" s="15"/>
      <c r="S60" s="24"/>
      <c r="T60" s="21"/>
      <c r="U60"/>
      <c r="V60"/>
      <c r="W60"/>
      <c r="X60"/>
      <c r="Y60"/>
      <c r="Z60"/>
      <c r="AA60"/>
      <c r="AB60"/>
      <c r="AC60"/>
      <c r="AD60" s="21"/>
      <c r="AE60" s="2"/>
      <c r="AF60" s="2"/>
      <c r="AG60" s="282"/>
      <c r="AH60" s="282"/>
      <c r="AI60" s="282"/>
    </row>
    <row r="61" spans="1:35" x14ac:dyDescent="0.2">
      <c r="A61" s="638"/>
      <c r="B61" s="18"/>
      <c r="C61" s="1"/>
      <c r="D61" s="1" t="s">
        <v>12</v>
      </c>
      <c r="E61" s="2"/>
      <c r="F61" s="2"/>
      <c r="G61" s="351" t="s">
        <v>234</v>
      </c>
      <c r="H61" s="19"/>
      <c r="I61" s="14"/>
      <c r="J61" s="513"/>
      <c r="K61" s="2"/>
      <c r="L61" s="2"/>
      <c r="M61" s="2"/>
      <c r="N61" s="512"/>
      <c r="O61" s="512" t="s">
        <v>324</v>
      </c>
      <c r="P61" s="11">
        <v>0.05</v>
      </c>
      <c r="Q61" s="11">
        <v>0.2</v>
      </c>
      <c r="R61" s="11">
        <v>7.4999999999999997E-2</v>
      </c>
      <c r="S61" s="24"/>
      <c r="T61" s="21"/>
      <c r="U61"/>
      <c r="V61"/>
      <c r="W61"/>
      <c r="X61"/>
      <c r="Y61"/>
      <c r="Z61"/>
      <c r="AA61"/>
      <c r="AB61"/>
      <c r="AC61"/>
      <c r="AD61" s="21"/>
      <c r="AE61" s="2"/>
      <c r="AF61" s="2"/>
      <c r="AG61" s="282"/>
      <c r="AH61" s="282"/>
      <c r="AI61" s="282"/>
    </row>
    <row r="62" spans="1:35" x14ac:dyDescent="0.2">
      <c r="A62" s="638"/>
      <c r="B62" s="18"/>
      <c r="C62" s="1"/>
      <c r="D62" s="1"/>
      <c r="E62" s="1" t="s">
        <v>13</v>
      </c>
      <c r="F62" s="2"/>
      <c r="G62" s="352" t="s">
        <v>234</v>
      </c>
      <c r="H62" s="19"/>
      <c r="I62" s="14"/>
      <c r="J62" s="513"/>
      <c r="K62" s="2"/>
      <c r="L62" s="2"/>
      <c r="M62" s="2"/>
      <c r="N62" s="512"/>
      <c r="O62" s="512" t="s">
        <v>325</v>
      </c>
      <c r="P62" s="11">
        <v>0.05</v>
      </c>
      <c r="Q62" s="11">
        <v>0.2</v>
      </c>
      <c r="R62" s="11">
        <v>7.4999999999999997E-2</v>
      </c>
      <c r="S62" s="24"/>
      <c r="T62" s="21"/>
      <c r="U62"/>
      <c r="V62"/>
      <c r="W62"/>
      <c r="X62"/>
      <c r="Y62"/>
      <c r="Z62"/>
      <c r="AA62"/>
      <c r="AB62"/>
      <c r="AC62"/>
      <c r="AD62" s="21"/>
      <c r="AE62" s="2"/>
      <c r="AF62" s="2"/>
      <c r="AG62" s="282"/>
      <c r="AH62" s="282"/>
      <c r="AI62" s="282"/>
    </row>
    <row r="63" spans="1:35" x14ac:dyDescent="0.2">
      <c r="A63" s="638"/>
      <c r="B63" s="18"/>
      <c r="C63" s="2"/>
      <c r="D63" s="2"/>
      <c r="E63" s="2"/>
      <c r="F63" s="9" t="s">
        <v>14</v>
      </c>
      <c r="G63" s="354">
        <v>0.04</v>
      </c>
      <c r="H63" s="19"/>
      <c r="I63" s="14"/>
      <c r="J63" s="513"/>
      <c r="K63" s="2"/>
      <c r="L63" s="2"/>
      <c r="M63" s="2"/>
      <c r="N63" s="512"/>
      <c r="O63" s="512" t="s">
        <v>326</v>
      </c>
      <c r="P63" s="11">
        <v>0.05</v>
      </c>
      <c r="Q63" s="11">
        <v>0.2</v>
      </c>
      <c r="R63" s="11">
        <v>7.4999999999999997E-2</v>
      </c>
      <c r="S63" s="24"/>
      <c r="T63" s="21"/>
      <c r="U63"/>
      <c r="V63"/>
      <c r="W63"/>
      <c r="X63"/>
      <c r="Y63"/>
      <c r="Z63"/>
      <c r="AA63"/>
      <c r="AB63"/>
      <c r="AC63"/>
      <c r="AD63" s="21"/>
      <c r="AE63" s="2"/>
      <c r="AF63" s="2"/>
      <c r="AG63" s="282"/>
      <c r="AH63" s="282"/>
      <c r="AI63" s="282"/>
    </row>
    <row r="64" spans="1:35" x14ac:dyDescent="0.2">
      <c r="A64" s="638"/>
      <c r="B64" s="18"/>
      <c r="C64" s="2"/>
      <c r="D64" s="2"/>
      <c r="E64" s="2"/>
      <c r="F64" s="9" t="s">
        <v>15</v>
      </c>
      <c r="G64" s="354">
        <v>0.04</v>
      </c>
      <c r="H64" s="19"/>
      <c r="I64" s="14"/>
      <c r="J64" s="513"/>
      <c r="K64" s="2"/>
      <c r="L64" s="2"/>
      <c r="M64" s="2"/>
      <c r="N64" s="512"/>
      <c r="O64" s="512" t="s">
        <v>327</v>
      </c>
      <c r="P64" s="11">
        <v>0.05</v>
      </c>
      <c r="Q64" s="11">
        <v>0.2</v>
      </c>
      <c r="R64" s="11">
        <v>7.4999999999999997E-2</v>
      </c>
      <c r="S64" s="24"/>
      <c r="T64" s="21"/>
      <c r="U64"/>
      <c r="V64"/>
      <c r="W64"/>
      <c r="X64"/>
      <c r="Y64"/>
      <c r="Z64"/>
      <c r="AA64"/>
      <c r="AB64"/>
      <c r="AC64"/>
      <c r="AD64" s="21"/>
      <c r="AE64" s="2"/>
      <c r="AF64" s="2"/>
      <c r="AG64" s="282"/>
      <c r="AH64" s="282"/>
      <c r="AI64" s="282"/>
    </row>
    <row r="65" spans="1:35" x14ac:dyDescent="0.2">
      <c r="A65" s="638"/>
      <c r="B65" s="18"/>
      <c r="C65" s="1"/>
      <c r="D65" s="1" t="s">
        <v>24</v>
      </c>
      <c r="E65" s="2"/>
      <c r="F65" s="2"/>
      <c r="G65" s="356" t="s">
        <v>234</v>
      </c>
      <c r="H65" s="19"/>
      <c r="I65" s="14"/>
      <c r="J65" s="513"/>
      <c r="K65" s="2"/>
      <c r="L65" s="2"/>
      <c r="M65" s="2"/>
      <c r="N65" s="512"/>
      <c r="O65" s="512" t="s">
        <v>328</v>
      </c>
      <c r="P65" s="11">
        <v>0.05</v>
      </c>
      <c r="Q65" s="11">
        <v>0.2</v>
      </c>
      <c r="R65" s="11">
        <v>7.4999999999999997E-2</v>
      </c>
      <c r="S65" s="24"/>
      <c r="T65" s="21"/>
      <c r="U65"/>
      <c r="V65"/>
      <c r="W65"/>
      <c r="X65"/>
      <c r="Y65"/>
      <c r="Z65"/>
      <c r="AA65"/>
      <c r="AB65"/>
      <c r="AC65"/>
      <c r="AD65" s="21"/>
      <c r="AE65" s="3"/>
      <c r="AF65" s="3"/>
      <c r="AG65" s="282"/>
      <c r="AH65" s="282"/>
      <c r="AI65" s="282"/>
    </row>
    <row r="66" spans="1:35" ht="12.75" customHeight="1" x14ac:dyDescent="0.2">
      <c r="A66" s="638"/>
      <c r="B66" s="18"/>
      <c r="C66" s="1"/>
      <c r="D66" s="1"/>
      <c r="E66" s="1" t="s">
        <v>25</v>
      </c>
      <c r="F66" s="2"/>
      <c r="G66" s="352" t="s">
        <v>234</v>
      </c>
      <c r="H66" s="19"/>
      <c r="I66" s="14"/>
      <c r="J66" s="513"/>
      <c r="K66" s="2"/>
      <c r="L66" s="2"/>
      <c r="M66" s="2"/>
      <c r="N66" s="512"/>
      <c r="O66" s="512" t="s">
        <v>329</v>
      </c>
      <c r="P66" s="11">
        <v>0.05</v>
      </c>
      <c r="Q66" s="11">
        <v>0.2</v>
      </c>
      <c r="R66" s="11">
        <v>7.4999999999999997E-2</v>
      </c>
      <c r="S66" s="24"/>
      <c r="T66" s="22"/>
      <c r="U66"/>
      <c r="V66"/>
      <c r="W66"/>
      <c r="X66"/>
      <c r="Y66"/>
      <c r="Z66"/>
      <c r="AA66"/>
      <c r="AB66"/>
      <c r="AC66"/>
      <c r="AD66" s="22"/>
      <c r="AE66" s="3"/>
      <c r="AF66" s="3"/>
      <c r="AG66" s="282"/>
      <c r="AH66" s="282"/>
      <c r="AI66" s="282"/>
    </row>
    <row r="67" spans="1:35" x14ac:dyDescent="0.2">
      <c r="A67" s="638"/>
      <c r="B67" s="18"/>
      <c r="C67" s="2"/>
      <c r="D67" s="2"/>
      <c r="E67" s="2"/>
      <c r="F67" s="9" t="s">
        <v>26</v>
      </c>
      <c r="G67" s="354">
        <v>0.04</v>
      </c>
      <c r="H67" s="19"/>
      <c r="I67" s="14"/>
      <c r="J67" s="301"/>
      <c r="K67" s="2"/>
      <c r="L67" s="2"/>
      <c r="M67" s="2"/>
      <c r="N67" s="2"/>
      <c r="O67" s="2"/>
      <c r="P67" s="16"/>
      <c r="Q67" s="16"/>
      <c r="R67" s="16"/>
      <c r="S67" s="24"/>
      <c r="T67" s="22"/>
      <c r="U67"/>
      <c r="V67"/>
      <c r="W67"/>
      <c r="X67"/>
      <c r="Y67"/>
      <c r="Z67"/>
      <c r="AA67"/>
      <c r="AB67"/>
      <c r="AC67"/>
      <c r="AD67" s="22"/>
      <c r="AE67" s="2"/>
      <c r="AF67" s="2"/>
      <c r="AG67" s="282"/>
      <c r="AH67" s="282"/>
      <c r="AI67" s="282"/>
    </row>
    <row r="68" spans="1:35" x14ac:dyDescent="0.2">
      <c r="A68" s="638"/>
      <c r="B68" s="18"/>
      <c r="C68" s="2"/>
      <c r="D68" s="2"/>
      <c r="E68" s="2"/>
      <c r="F68" s="9" t="s">
        <v>27</v>
      </c>
      <c r="G68" s="354">
        <v>0.04</v>
      </c>
      <c r="H68" s="19"/>
      <c r="I68" s="14"/>
      <c r="J68" s="301"/>
      <c r="K68" s="322"/>
      <c r="L68" s="322"/>
      <c r="M68" s="1" t="s">
        <v>117</v>
      </c>
      <c r="N68" s="2"/>
      <c r="O68" s="2"/>
      <c r="P68" s="310"/>
      <c r="Q68" s="311"/>
      <c r="R68" s="310"/>
      <c r="S68" s="24"/>
      <c r="T68" s="21"/>
      <c r="U68"/>
      <c r="V68"/>
      <c r="W68"/>
      <c r="X68"/>
      <c r="Y68"/>
      <c r="Z68"/>
      <c r="AA68"/>
      <c r="AB68"/>
      <c r="AC68"/>
      <c r="AD68" s="21"/>
      <c r="AE68" s="2"/>
      <c r="AF68" s="2"/>
      <c r="AG68" s="282"/>
      <c r="AH68" s="282"/>
      <c r="AI68" s="282"/>
    </row>
    <row r="69" spans="1:35" x14ac:dyDescent="0.2">
      <c r="A69" s="638"/>
      <c r="B69" s="18"/>
      <c r="C69" s="511" t="s">
        <v>393</v>
      </c>
      <c r="D69" s="512"/>
      <c r="E69" s="512"/>
      <c r="F69" s="512"/>
      <c r="G69" s="351"/>
      <c r="H69" s="19"/>
      <c r="I69" s="14"/>
      <c r="J69" s="301"/>
      <c r="K69" s="322"/>
      <c r="L69" s="322"/>
      <c r="M69" s="1"/>
      <c r="N69" s="2" t="s">
        <v>413</v>
      </c>
      <c r="O69" s="2"/>
      <c r="P69" s="17"/>
      <c r="Q69" s="17"/>
      <c r="R69" s="323"/>
      <c r="S69" s="24"/>
      <c r="U69"/>
      <c r="V69"/>
      <c r="W69"/>
      <c r="X69"/>
      <c r="Y69"/>
      <c r="Z69"/>
      <c r="AA69"/>
      <c r="AB69"/>
      <c r="AC69"/>
      <c r="AE69" s="2"/>
      <c r="AF69" s="2"/>
      <c r="AG69" s="282"/>
      <c r="AH69" s="282"/>
      <c r="AI69" s="282"/>
    </row>
    <row r="70" spans="1:35" x14ac:dyDescent="0.2">
      <c r="A70" s="282"/>
      <c r="B70" s="18"/>
      <c r="C70" s="512"/>
      <c r="D70" s="512"/>
      <c r="E70" s="512"/>
      <c r="F70" s="606" t="s">
        <v>390</v>
      </c>
      <c r="G70" s="354"/>
      <c r="H70" s="19"/>
      <c r="I70" s="14"/>
      <c r="J70" s="301"/>
      <c r="K70" s="322"/>
      <c r="L70" s="322"/>
      <c r="M70" s="2"/>
      <c r="N70" s="2"/>
      <c r="O70" s="2" t="s">
        <v>307</v>
      </c>
      <c r="P70" s="11">
        <v>7.4999999999999997E-3</v>
      </c>
      <c r="Q70" s="32"/>
      <c r="R70" s="11">
        <v>0.03</v>
      </c>
      <c r="S70" s="24"/>
      <c r="T70" s="21"/>
      <c r="U70"/>
      <c r="V70"/>
      <c r="W70"/>
      <c r="X70"/>
      <c r="Y70"/>
      <c r="Z70"/>
      <c r="AA70"/>
      <c r="AB70"/>
      <c r="AC70"/>
      <c r="AD70" s="21"/>
      <c r="AE70" s="2"/>
      <c r="AF70" s="2"/>
      <c r="AG70" s="282"/>
      <c r="AH70" s="282"/>
      <c r="AI70" s="282"/>
    </row>
    <row r="71" spans="1:35" x14ac:dyDescent="0.2">
      <c r="A71" s="282"/>
      <c r="B71" s="18"/>
      <c r="C71" s="512"/>
      <c r="D71" s="512"/>
      <c r="E71" s="512"/>
      <c r="F71" s="606" t="s">
        <v>391</v>
      </c>
      <c r="G71" s="354"/>
      <c r="H71" s="19"/>
      <c r="I71" s="14"/>
      <c r="J71" s="301"/>
      <c r="K71" s="322"/>
      <c r="L71" s="322"/>
      <c r="M71" s="2"/>
      <c r="N71" s="2"/>
      <c r="O71" s="2" t="s">
        <v>308</v>
      </c>
      <c r="P71" s="11">
        <v>1.2500000000000001E-2</v>
      </c>
      <c r="Q71" s="32"/>
      <c r="R71" s="11">
        <v>0.05</v>
      </c>
      <c r="S71" s="318"/>
      <c r="T71" s="21"/>
      <c r="U71"/>
      <c r="V71"/>
      <c r="W71"/>
      <c r="X71"/>
      <c r="Y71"/>
      <c r="Z71"/>
      <c r="AA71"/>
      <c r="AB71"/>
      <c r="AC71"/>
      <c r="AD71" s="21"/>
      <c r="AE71" s="2"/>
      <c r="AF71" s="2"/>
      <c r="AG71" s="282"/>
      <c r="AH71" s="282"/>
      <c r="AI71" s="282"/>
    </row>
    <row r="72" spans="1:35" x14ac:dyDescent="0.2">
      <c r="A72" s="282"/>
      <c r="B72" s="330"/>
      <c r="C72" s="640"/>
      <c r="D72" s="640"/>
      <c r="E72" s="640"/>
      <c r="F72" s="641" t="s">
        <v>392</v>
      </c>
      <c r="G72" s="354"/>
      <c r="H72" s="332"/>
      <c r="I72" s="14"/>
      <c r="J72" s="301"/>
      <c r="K72" s="322"/>
      <c r="L72" s="322"/>
      <c r="M72" s="2"/>
      <c r="N72" s="2"/>
      <c r="O72" s="2" t="s">
        <v>309</v>
      </c>
      <c r="P72" s="12">
        <v>2.5000000000000001E-2</v>
      </c>
      <c r="Q72" s="32"/>
      <c r="R72" s="11">
        <v>0.05</v>
      </c>
      <c r="S72" s="318"/>
      <c r="T72" s="21"/>
      <c r="U72"/>
      <c r="V72"/>
      <c r="W72"/>
      <c r="X72"/>
      <c r="Y72"/>
      <c r="Z72"/>
      <c r="AA72"/>
      <c r="AB72"/>
      <c r="AC72"/>
      <c r="AD72" s="21"/>
      <c r="AE72" s="2"/>
      <c r="AF72" s="2"/>
      <c r="AG72" s="282"/>
      <c r="AH72" s="282"/>
      <c r="AI72" s="282"/>
    </row>
    <row r="73" spans="1:35" x14ac:dyDescent="0.2">
      <c r="A73" s="282"/>
      <c r="B73" s="330"/>
      <c r="C73" s="327"/>
      <c r="D73" s="327"/>
      <c r="E73" s="327"/>
      <c r="F73" s="327"/>
      <c r="G73" s="357"/>
      <c r="H73" s="332"/>
      <c r="I73" s="14"/>
      <c r="J73" s="301"/>
      <c r="K73" s="322"/>
      <c r="L73" s="322"/>
      <c r="M73" s="1"/>
      <c r="N73" s="2" t="s">
        <v>412</v>
      </c>
      <c r="O73" s="2"/>
      <c r="P73" s="15"/>
      <c r="Q73" s="15"/>
      <c r="R73" s="15"/>
      <c r="S73" s="329"/>
      <c r="T73" s="21"/>
      <c r="U73"/>
      <c r="V73"/>
      <c r="W73"/>
      <c r="X73"/>
      <c r="Y73"/>
      <c r="Z73"/>
      <c r="AA73"/>
      <c r="AB73"/>
      <c r="AC73"/>
      <c r="AD73" s="21"/>
      <c r="AE73" s="2"/>
      <c r="AF73" s="2"/>
      <c r="AG73" s="282"/>
      <c r="AH73" s="282"/>
      <c r="AI73" s="282"/>
    </row>
    <row r="74" spans="1:35" x14ac:dyDescent="0.2">
      <c r="A74" s="282"/>
      <c r="B74" s="330"/>
      <c r="C74" s="334" t="s">
        <v>250</v>
      </c>
      <c r="D74" s="327"/>
      <c r="E74" s="327"/>
      <c r="F74" s="327"/>
      <c r="G74" s="357"/>
      <c r="H74" s="332"/>
      <c r="I74" s="14"/>
      <c r="J74" s="301"/>
      <c r="K74" s="322"/>
      <c r="L74" s="322"/>
      <c r="M74" s="2"/>
      <c r="N74" s="2"/>
      <c r="O74" s="2" t="s">
        <v>306</v>
      </c>
      <c r="P74" s="13">
        <v>0.25</v>
      </c>
      <c r="Q74" s="13">
        <v>1</v>
      </c>
      <c r="R74" s="31"/>
      <c r="S74" s="329"/>
      <c r="T74" s="23"/>
      <c r="U74"/>
      <c r="V74"/>
      <c r="W74"/>
      <c r="X74"/>
      <c r="Y74"/>
      <c r="Z74"/>
      <c r="AA74"/>
      <c r="AB74"/>
      <c r="AC74"/>
      <c r="AD74" s="23"/>
      <c r="AE74" s="2"/>
      <c r="AF74" s="2"/>
      <c r="AG74" s="282"/>
      <c r="AH74" s="282"/>
      <c r="AI74" s="282"/>
    </row>
    <row r="75" spans="1:35" x14ac:dyDescent="0.2">
      <c r="A75" s="282"/>
      <c r="B75" s="330"/>
      <c r="C75" s="335" t="s">
        <v>251</v>
      </c>
      <c r="D75" s="642" t="s">
        <v>421</v>
      </c>
      <c r="E75" s="642"/>
      <c r="F75" s="642"/>
      <c r="G75" s="642"/>
      <c r="H75" s="332"/>
      <c r="I75" s="14"/>
      <c r="J75" s="301"/>
      <c r="K75" s="2"/>
      <c r="L75" s="2"/>
      <c r="M75" s="2"/>
      <c r="N75" s="2"/>
      <c r="O75" s="2" t="s">
        <v>305</v>
      </c>
      <c r="P75" s="13">
        <v>0.25</v>
      </c>
      <c r="Q75" s="13">
        <v>1</v>
      </c>
      <c r="R75" s="31"/>
      <c r="S75" s="329"/>
      <c r="T75" s="23"/>
      <c r="U75"/>
      <c r="V75"/>
      <c r="W75"/>
      <c r="X75"/>
      <c r="Y75"/>
      <c r="Z75"/>
      <c r="AA75"/>
      <c r="AB75"/>
      <c r="AC75"/>
      <c r="AD75" s="23"/>
      <c r="AE75" s="2"/>
      <c r="AF75" s="2"/>
      <c r="AG75" s="282"/>
      <c r="AH75" s="282"/>
      <c r="AI75" s="282"/>
    </row>
    <row r="76" spans="1:35" x14ac:dyDescent="0.2">
      <c r="A76" s="282"/>
      <c r="B76" s="330"/>
      <c r="C76" s="336"/>
      <c r="D76" s="642"/>
      <c r="E76" s="642"/>
      <c r="F76" s="642"/>
      <c r="G76" s="642"/>
      <c r="H76" s="332"/>
      <c r="I76" s="14"/>
      <c r="J76" s="301"/>
      <c r="K76" s="2"/>
      <c r="L76" s="2"/>
      <c r="M76" s="2"/>
      <c r="N76" s="2"/>
      <c r="O76" s="2" t="s">
        <v>304</v>
      </c>
      <c r="P76" s="11">
        <v>0.03</v>
      </c>
      <c r="Q76" s="32"/>
      <c r="R76" s="11">
        <v>0.05</v>
      </c>
      <c r="S76" s="329"/>
      <c r="T76" s="21"/>
      <c r="U76"/>
      <c r="V76"/>
      <c r="W76"/>
      <c r="X76"/>
      <c r="Y76"/>
      <c r="Z76"/>
      <c r="AA76"/>
      <c r="AB76"/>
      <c r="AC76"/>
      <c r="AD76" s="21"/>
      <c r="AE76" s="2"/>
      <c r="AF76" s="2"/>
      <c r="AG76" s="282"/>
      <c r="AH76" s="282"/>
      <c r="AI76" s="282"/>
    </row>
    <row r="77" spans="1:35" x14ac:dyDescent="0.2">
      <c r="A77" s="282"/>
      <c r="B77" s="330"/>
      <c r="C77" s="336"/>
      <c r="D77" s="642"/>
      <c r="E77" s="642"/>
      <c r="F77" s="642"/>
      <c r="G77" s="642"/>
      <c r="H77" s="332"/>
      <c r="I77" s="14"/>
      <c r="J77" s="301"/>
      <c r="K77" s="2"/>
      <c r="L77" s="2"/>
      <c r="M77" s="2"/>
      <c r="N77" s="2"/>
      <c r="O77" s="2" t="s">
        <v>303</v>
      </c>
      <c r="P77" s="11">
        <v>0.03</v>
      </c>
      <c r="Q77" s="32"/>
      <c r="R77" s="11">
        <v>0.1</v>
      </c>
      <c r="S77" s="329"/>
      <c r="T77" s="21"/>
      <c r="U77"/>
      <c r="V77"/>
      <c r="W77"/>
      <c r="X77"/>
      <c r="Y77"/>
      <c r="Z77"/>
      <c r="AA77"/>
      <c r="AB77"/>
      <c r="AC77"/>
      <c r="AD77" s="21"/>
      <c r="AE77" s="2"/>
      <c r="AF77" s="2"/>
      <c r="AG77" s="282"/>
      <c r="AH77" s="282"/>
      <c r="AI77" s="282"/>
    </row>
    <row r="78" spans="1:35" x14ac:dyDescent="0.2">
      <c r="A78" s="282"/>
      <c r="B78" s="330"/>
      <c r="C78" s="335" t="s">
        <v>253</v>
      </c>
      <c r="D78" s="642" t="s">
        <v>279</v>
      </c>
      <c r="E78" s="642"/>
      <c r="F78" s="642"/>
      <c r="G78" s="642"/>
      <c r="H78" s="332"/>
      <c r="I78" s="14"/>
      <c r="J78" s="301"/>
      <c r="K78" s="2"/>
      <c r="L78" s="2"/>
      <c r="M78" s="2"/>
      <c r="N78" s="499" t="s">
        <v>411</v>
      </c>
      <c r="O78" s="2"/>
      <c r="P78"/>
      <c r="Q78"/>
      <c r="R78"/>
      <c r="S78" s="329"/>
      <c r="T78" s="21"/>
      <c r="U78"/>
      <c r="V78"/>
      <c r="W78"/>
      <c r="X78"/>
      <c r="Y78"/>
      <c r="Z78"/>
      <c r="AA78"/>
      <c r="AB78"/>
      <c r="AC78"/>
      <c r="AD78" s="21"/>
      <c r="AE78" s="2"/>
      <c r="AF78" s="2"/>
      <c r="AG78" s="282"/>
      <c r="AH78" s="282"/>
      <c r="AI78" s="282"/>
    </row>
    <row r="79" spans="1:35" x14ac:dyDescent="0.2">
      <c r="A79" s="282"/>
      <c r="B79" s="330"/>
      <c r="C79" s="336"/>
      <c r="D79" s="642"/>
      <c r="E79" s="642"/>
      <c r="F79" s="642"/>
      <c r="G79" s="642"/>
      <c r="H79" s="332"/>
      <c r="I79" s="14"/>
      <c r="J79" s="301"/>
      <c r="K79" s="2"/>
      <c r="L79" s="2"/>
      <c r="M79" s="2"/>
      <c r="N79" s="2"/>
      <c r="O79" s="499" t="s">
        <v>409</v>
      </c>
      <c r="P79" s="11">
        <v>1</v>
      </c>
      <c r="Q79" s="11">
        <v>1</v>
      </c>
      <c r="R79" s="11">
        <v>1</v>
      </c>
      <c r="S79" s="329"/>
      <c r="T79" s="325"/>
      <c r="U79"/>
      <c r="V79"/>
      <c r="W79"/>
      <c r="X79"/>
      <c r="Y79"/>
      <c r="Z79"/>
      <c r="AA79"/>
      <c r="AB79"/>
      <c r="AC79"/>
      <c r="AD79" s="325"/>
      <c r="AE79" s="2"/>
      <c r="AF79" s="2"/>
      <c r="AG79" s="282"/>
      <c r="AH79" s="282"/>
      <c r="AI79" s="282"/>
    </row>
    <row r="80" spans="1:35" x14ac:dyDescent="0.2">
      <c r="A80" s="282"/>
      <c r="B80" s="330"/>
      <c r="C80" s="335" t="s">
        <v>278</v>
      </c>
      <c r="D80" s="642" t="s">
        <v>289</v>
      </c>
      <c r="E80" s="642"/>
      <c r="F80" s="642"/>
      <c r="G80" s="642"/>
      <c r="H80" s="332"/>
      <c r="I80" s="14"/>
      <c r="J80" s="301"/>
      <c r="K80" s="2"/>
      <c r="L80" s="2"/>
      <c r="M80" s="2"/>
      <c r="N80" s="2" t="s">
        <v>405</v>
      </c>
      <c r="O80" s="2"/>
      <c r="P80" s="21"/>
      <c r="Q80" s="21"/>
      <c r="R80" s="21"/>
      <c r="S80" s="329"/>
      <c r="T80" s="325"/>
      <c r="U80"/>
      <c r="V80"/>
      <c r="W80"/>
      <c r="X80"/>
      <c r="Y80"/>
      <c r="Z80"/>
      <c r="AA80"/>
      <c r="AB80"/>
      <c r="AC80"/>
      <c r="AD80" s="325"/>
      <c r="AE80" s="322"/>
      <c r="AF80" s="322"/>
      <c r="AG80" s="282"/>
      <c r="AH80" s="282"/>
      <c r="AI80" s="282"/>
    </row>
    <row r="81" spans="1:35" x14ac:dyDescent="0.2">
      <c r="A81" s="282"/>
      <c r="B81" s="330"/>
      <c r="C81" s="336"/>
      <c r="D81" s="642"/>
      <c r="E81" s="642"/>
      <c r="F81" s="642"/>
      <c r="G81" s="642"/>
      <c r="H81" s="332"/>
      <c r="I81" s="14"/>
      <c r="J81" s="301"/>
      <c r="K81" s="2"/>
      <c r="L81" s="2"/>
      <c r="M81" s="2"/>
      <c r="N81" s="2"/>
      <c r="O81" s="499" t="s">
        <v>406</v>
      </c>
      <c r="P81" s="13">
        <v>0.4</v>
      </c>
      <c r="Q81" s="13">
        <v>0.4</v>
      </c>
      <c r="R81" s="13">
        <v>0.4</v>
      </c>
      <c r="S81" s="329"/>
      <c r="T81" s="21"/>
      <c r="U81"/>
      <c r="V81"/>
      <c r="W81"/>
      <c r="X81"/>
      <c r="Y81"/>
      <c r="Z81"/>
      <c r="AA81"/>
      <c r="AB81"/>
      <c r="AC81"/>
      <c r="AD81" s="21"/>
      <c r="AE81" s="322"/>
      <c r="AF81" s="322"/>
      <c r="AG81" s="282"/>
      <c r="AH81" s="282"/>
      <c r="AI81" s="282"/>
    </row>
    <row r="82" spans="1:35" x14ac:dyDescent="0.2">
      <c r="A82" s="282"/>
      <c r="B82" s="330"/>
      <c r="C82" s="336"/>
      <c r="D82" s="327"/>
      <c r="E82" s="327"/>
      <c r="F82" s="327"/>
      <c r="G82" s="357"/>
      <c r="H82" s="332"/>
      <c r="I82" s="14"/>
      <c r="J82" s="301"/>
      <c r="K82" s="2"/>
      <c r="L82" s="2"/>
      <c r="M82" s="2"/>
      <c r="N82" s="2"/>
      <c r="O82" s="499" t="s">
        <v>407</v>
      </c>
      <c r="P82" s="13">
        <v>0.4</v>
      </c>
      <c r="Q82" s="13">
        <v>0.4</v>
      </c>
      <c r="R82" s="13">
        <v>0.4</v>
      </c>
      <c r="S82" s="329"/>
      <c r="T82" s="21"/>
      <c r="U82"/>
      <c r="V82"/>
      <c r="W82"/>
      <c r="X82"/>
      <c r="Y82"/>
      <c r="Z82"/>
      <c r="AA82"/>
      <c r="AB82"/>
      <c r="AC82"/>
      <c r="AD82" s="21"/>
      <c r="AE82" s="322"/>
      <c r="AF82" s="322"/>
      <c r="AG82" s="282"/>
      <c r="AH82" s="282"/>
      <c r="AI82" s="282"/>
    </row>
    <row r="83" spans="1:35" ht="13.5" thickBot="1" x14ac:dyDescent="0.25">
      <c r="B83" s="337"/>
      <c r="C83" s="338"/>
      <c r="D83" s="338"/>
      <c r="E83" s="338"/>
      <c r="F83" s="338"/>
      <c r="G83" s="358"/>
      <c r="H83" s="341"/>
      <c r="I83" s="14"/>
      <c r="J83" s="301"/>
      <c r="K83" s="2"/>
      <c r="L83" s="2"/>
      <c r="M83" s="2"/>
      <c r="N83" s="2"/>
      <c r="O83" s="499" t="s">
        <v>408</v>
      </c>
      <c r="P83" s="11">
        <v>1</v>
      </c>
      <c r="Q83" s="11">
        <v>1</v>
      </c>
      <c r="R83" s="11">
        <v>1</v>
      </c>
      <c r="S83" s="329"/>
      <c r="T83" s="21"/>
      <c r="U83"/>
      <c r="V83"/>
      <c r="W83"/>
      <c r="X83"/>
      <c r="Y83"/>
      <c r="Z83"/>
      <c r="AA83"/>
      <c r="AB83"/>
      <c r="AC83"/>
      <c r="AD83" s="21"/>
      <c r="AE83" s="2"/>
      <c r="AF83" s="2"/>
    </row>
    <row r="84" spans="1:35" ht="12.75" customHeight="1" x14ac:dyDescent="0.2">
      <c r="I84" s="14"/>
      <c r="J84" s="301"/>
      <c r="K84" s="2"/>
      <c r="L84" s="2"/>
      <c r="M84" s="2"/>
      <c r="N84" s="2" t="s">
        <v>410</v>
      </c>
      <c r="O84" s="2"/>
      <c r="P84" s="21"/>
      <c r="Q84" s="21"/>
      <c r="R84" s="21"/>
      <c r="S84" s="329"/>
      <c r="T84" s="21"/>
      <c r="U84"/>
      <c r="V84"/>
      <c r="W84"/>
      <c r="X84"/>
      <c r="Y84"/>
      <c r="Z84"/>
      <c r="AA84"/>
      <c r="AB84"/>
      <c r="AC84"/>
      <c r="AD84" s="21"/>
      <c r="AE84" s="2"/>
      <c r="AF84" s="2"/>
    </row>
    <row r="85" spans="1:35" x14ac:dyDescent="0.2">
      <c r="I85" s="14"/>
      <c r="J85" s="301"/>
      <c r="K85" s="2"/>
      <c r="L85" s="2"/>
      <c r="M85" s="2"/>
      <c r="N85" s="2"/>
      <c r="O85" s="2" t="s">
        <v>403</v>
      </c>
      <c r="P85" s="13">
        <v>0.4</v>
      </c>
      <c r="Q85" s="13">
        <v>0.4</v>
      </c>
      <c r="R85" s="11">
        <v>0.4</v>
      </c>
      <c r="S85" s="329"/>
      <c r="T85" s="21"/>
      <c r="U85"/>
      <c r="V85"/>
      <c r="W85"/>
      <c r="X85"/>
      <c r="Y85"/>
      <c r="Z85"/>
      <c r="AA85"/>
      <c r="AB85"/>
      <c r="AC85"/>
      <c r="AD85" s="21"/>
      <c r="AE85" s="2"/>
      <c r="AF85" s="2"/>
    </row>
    <row r="86" spans="1:35" x14ac:dyDescent="0.2">
      <c r="I86" s="14"/>
      <c r="J86" s="301"/>
      <c r="K86" s="2"/>
      <c r="L86" s="2"/>
      <c r="M86" s="2"/>
      <c r="N86" s="2"/>
      <c r="O86" s="2" t="s">
        <v>404</v>
      </c>
      <c r="P86" s="13">
        <v>0.4</v>
      </c>
      <c r="Q86" s="13">
        <v>0.4</v>
      </c>
      <c r="R86" s="11">
        <v>0.4</v>
      </c>
      <c r="S86" s="329"/>
      <c r="T86" s="21"/>
      <c r="U86"/>
      <c r="V86"/>
      <c r="W86"/>
      <c r="X86"/>
      <c r="Y86"/>
      <c r="Z86"/>
      <c r="AA86"/>
      <c r="AB86"/>
      <c r="AC86"/>
      <c r="AD86" s="21"/>
      <c r="AE86" s="2"/>
      <c r="AF86" s="2"/>
    </row>
    <row r="87" spans="1:35" x14ac:dyDescent="0.2">
      <c r="I87" s="14"/>
      <c r="J87" s="301"/>
      <c r="K87" s="2"/>
      <c r="L87" s="2"/>
      <c r="M87" s="2"/>
      <c r="N87" s="2"/>
      <c r="O87" s="2" t="s">
        <v>383</v>
      </c>
      <c r="P87" s="13">
        <v>1</v>
      </c>
      <c r="Q87" s="13">
        <v>1</v>
      </c>
      <c r="R87" s="11">
        <v>1</v>
      </c>
      <c r="S87" s="329"/>
      <c r="U87"/>
      <c r="V87"/>
      <c r="W87"/>
      <c r="X87"/>
      <c r="Y87"/>
      <c r="Z87"/>
      <c r="AA87"/>
      <c r="AB87"/>
      <c r="AC87"/>
      <c r="AE87" s="2"/>
      <c r="AF87" s="2"/>
    </row>
    <row r="88" spans="1:35" x14ac:dyDescent="0.2">
      <c r="I88" s="14"/>
      <c r="J88" s="301"/>
      <c r="K88" s="2"/>
      <c r="L88" s="1" t="s">
        <v>68</v>
      </c>
      <c r="M88" s="322"/>
      <c r="N88" s="2"/>
      <c r="O88" s="2"/>
      <c r="P88" s="21"/>
      <c r="Q88" s="21"/>
      <c r="R88" s="21"/>
      <c r="S88" s="329"/>
      <c r="U88"/>
      <c r="V88"/>
      <c r="W88"/>
      <c r="X88"/>
      <c r="Y88"/>
      <c r="Z88"/>
      <c r="AA88"/>
      <c r="AB88"/>
      <c r="AC88"/>
      <c r="AE88" s="2"/>
      <c r="AF88" s="2"/>
    </row>
    <row r="89" spans="1:35" x14ac:dyDescent="0.2">
      <c r="I89" s="14"/>
      <c r="J89" s="301"/>
      <c r="K89" s="2"/>
      <c r="L89" s="1"/>
      <c r="M89" s="1" t="s">
        <v>184</v>
      </c>
      <c r="N89" s="2"/>
      <c r="O89" s="2"/>
      <c r="P89" s="21"/>
      <c r="Q89" s="21"/>
      <c r="R89" s="21"/>
      <c r="S89" s="329"/>
      <c r="U89"/>
      <c r="V89"/>
      <c r="W89"/>
      <c r="X89"/>
      <c r="Y89"/>
      <c r="Z89"/>
      <c r="AA89"/>
      <c r="AB89"/>
      <c r="AC89"/>
      <c r="AE89" s="2"/>
      <c r="AF89" s="2"/>
    </row>
    <row r="90" spans="1:35" s="333" customFormat="1" x14ac:dyDescent="0.2">
      <c r="A90" s="327"/>
      <c r="B90" s="281"/>
      <c r="C90" s="282"/>
      <c r="D90" s="282"/>
      <c r="E90" s="282"/>
      <c r="F90" s="282"/>
      <c r="G90" s="348"/>
      <c r="H90" s="283"/>
      <c r="I90" s="331"/>
      <c r="J90" s="301"/>
      <c r="K90" s="2"/>
      <c r="L90" s="1"/>
      <c r="M90" s="1"/>
      <c r="N90" s="2" t="s">
        <v>134</v>
      </c>
      <c r="O90" s="2"/>
      <c r="P90" s="17"/>
      <c r="Q90" s="17"/>
      <c r="R90" s="17"/>
      <c r="S90" s="329"/>
      <c r="T90" s="328"/>
      <c r="U90"/>
      <c r="V90"/>
      <c r="W90"/>
      <c r="X90"/>
      <c r="Y90"/>
      <c r="Z90"/>
      <c r="AA90"/>
      <c r="AB90"/>
      <c r="AC90"/>
      <c r="AD90" s="328"/>
      <c r="AE90" s="2"/>
      <c r="AF90" s="2"/>
      <c r="AG90" s="327"/>
      <c r="AH90" s="327"/>
      <c r="AI90" s="327"/>
    </row>
    <row r="91" spans="1:35" s="333" customFormat="1" x14ac:dyDescent="0.2">
      <c r="A91" s="327"/>
      <c r="B91" s="282"/>
      <c r="C91" s="282"/>
      <c r="D91" s="282"/>
      <c r="E91" s="282"/>
      <c r="F91" s="282"/>
      <c r="G91" s="348"/>
      <c r="H91" s="282"/>
      <c r="I91" s="331"/>
      <c r="J91" s="301"/>
      <c r="K91" s="322"/>
      <c r="L91" s="1"/>
      <c r="M91" s="1"/>
      <c r="N91" s="2"/>
      <c r="O91" s="2" t="s">
        <v>121</v>
      </c>
      <c r="P91" s="13">
        <v>0.75</v>
      </c>
      <c r="Q91" s="13">
        <v>0.75</v>
      </c>
      <c r="R91" s="11">
        <v>0.75</v>
      </c>
      <c r="S91" s="329"/>
      <c r="T91" s="328"/>
      <c r="U91"/>
      <c r="V91"/>
      <c r="W91"/>
      <c r="X91"/>
      <c r="Y91"/>
      <c r="Z91"/>
      <c r="AA91"/>
      <c r="AB91"/>
      <c r="AC91"/>
      <c r="AD91" s="328"/>
      <c r="AE91" s="2"/>
      <c r="AF91" s="2"/>
      <c r="AG91" s="327"/>
      <c r="AH91" s="327"/>
      <c r="AI91" s="327"/>
    </row>
    <row r="92" spans="1:35" s="333" customFormat="1" x14ac:dyDescent="0.2">
      <c r="A92" s="327"/>
      <c r="B92" s="282"/>
      <c r="C92" s="282"/>
      <c r="D92" s="282"/>
      <c r="E92" s="282"/>
      <c r="F92" s="282"/>
      <c r="G92" s="348"/>
      <c r="H92" s="282"/>
      <c r="I92" s="331"/>
      <c r="J92" s="301"/>
      <c r="K92" s="322"/>
      <c r="L92" s="1"/>
      <c r="M92" s="1"/>
      <c r="N92" s="2"/>
      <c r="O92" s="2" t="s">
        <v>122</v>
      </c>
      <c r="P92" s="13">
        <v>0.75</v>
      </c>
      <c r="Q92" s="13">
        <v>0.75</v>
      </c>
      <c r="R92" s="11">
        <v>0.75</v>
      </c>
      <c r="S92" s="329"/>
      <c r="T92" s="328"/>
      <c r="U92"/>
      <c r="V92"/>
      <c r="W92"/>
      <c r="X92"/>
      <c r="Y92"/>
      <c r="Z92"/>
      <c r="AA92"/>
      <c r="AB92"/>
      <c r="AC92"/>
      <c r="AD92" s="328"/>
      <c r="AE92" s="2"/>
      <c r="AF92" s="2"/>
      <c r="AG92" s="327"/>
      <c r="AH92" s="327"/>
      <c r="AI92" s="327"/>
    </row>
    <row r="93" spans="1:35" s="333" customFormat="1" x14ac:dyDescent="0.2">
      <c r="A93" s="327"/>
      <c r="B93" s="282"/>
      <c r="C93" s="282"/>
      <c r="D93" s="282"/>
      <c r="E93" s="282"/>
      <c r="F93" s="282"/>
      <c r="G93" s="348"/>
      <c r="H93" s="282"/>
      <c r="I93" s="331"/>
      <c r="J93" s="301"/>
      <c r="K93" s="322"/>
      <c r="L93" s="1"/>
      <c r="M93" s="1"/>
      <c r="N93" s="2"/>
      <c r="O93" s="2" t="s">
        <v>123</v>
      </c>
      <c r="P93" s="13">
        <v>0.75</v>
      </c>
      <c r="Q93" s="13">
        <v>0.75</v>
      </c>
      <c r="R93" s="11">
        <v>0.75</v>
      </c>
      <c r="S93" s="329"/>
      <c r="T93" s="328"/>
      <c r="U93"/>
      <c r="V93"/>
      <c r="W93"/>
      <c r="X93"/>
      <c r="Y93"/>
      <c r="Z93"/>
      <c r="AA93"/>
      <c r="AB93"/>
      <c r="AC93"/>
      <c r="AD93" s="328"/>
      <c r="AE93" s="2"/>
      <c r="AF93" s="2"/>
      <c r="AG93" s="327"/>
      <c r="AH93" s="327"/>
      <c r="AI93" s="327"/>
    </row>
    <row r="94" spans="1:35" s="333" customFormat="1" x14ac:dyDescent="0.2">
      <c r="A94" s="327"/>
      <c r="B94" s="282"/>
      <c r="C94" s="282"/>
      <c r="D94" s="282"/>
      <c r="E94" s="282"/>
      <c r="F94" s="282"/>
      <c r="G94" s="348"/>
      <c r="H94" s="282"/>
      <c r="I94" s="331"/>
      <c r="J94" s="301"/>
      <c r="K94" s="322"/>
      <c r="L94" s="511" t="s">
        <v>394</v>
      </c>
      <c r="M94" s="511"/>
      <c r="N94" s="512"/>
      <c r="O94" s="512"/>
      <c r="P94" s="23"/>
      <c r="Q94" s="23"/>
      <c r="R94" s="21"/>
      <c r="S94" s="329"/>
      <c r="T94" s="328"/>
      <c r="U94"/>
      <c r="V94"/>
      <c r="W94"/>
      <c r="X94"/>
      <c r="Y94"/>
      <c r="Z94"/>
      <c r="AA94"/>
      <c r="AB94"/>
      <c r="AC94"/>
      <c r="AD94" s="328"/>
      <c r="AE94" s="2"/>
      <c r="AF94" s="2"/>
      <c r="AG94" s="327"/>
      <c r="AH94" s="327"/>
      <c r="AI94" s="327"/>
    </row>
    <row r="95" spans="1:35" s="333" customFormat="1" x14ac:dyDescent="0.2">
      <c r="A95" s="327"/>
      <c r="B95" s="282"/>
      <c r="C95" s="282"/>
      <c r="D95" s="282"/>
      <c r="E95" s="282"/>
      <c r="F95" s="282"/>
      <c r="G95" s="348"/>
      <c r="H95" s="282"/>
      <c r="I95" s="331"/>
      <c r="J95" s="301"/>
      <c r="K95" s="322"/>
      <c r="L95" s="511"/>
      <c r="M95" s="511"/>
      <c r="N95" s="512"/>
      <c r="O95" s="606" t="s">
        <v>390</v>
      </c>
      <c r="P95" s="11"/>
      <c r="Q95" s="11"/>
      <c r="R95" s="11"/>
      <c r="S95" s="329"/>
      <c r="T95" s="328"/>
      <c r="U95"/>
      <c r="V95"/>
      <c r="W95"/>
      <c r="X95"/>
      <c r="Y95"/>
      <c r="Z95"/>
      <c r="AA95"/>
      <c r="AB95"/>
      <c r="AC95"/>
      <c r="AD95" s="328"/>
      <c r="AE95" s="2"/>
      <c r="AF95" s="2"/>
      <c r="AG95" s="327"/>
      <c r="AH95" s="327"/>
      <c r="AI95" s="327"/>
    </row>
    <row r="96" spans="1:35" s="333" customFormat="1" x14ac:dyDescent="0.2">
      <c r="A96" s="327"/>
      <c r="B96" s="282"/>
      <c r="C96" s="282"/>
      <c r="D96" s="282"/>
      <c r="E96" s="282"/>
      <c r="F96" s="282"/>
      <c r="G96" s="348"/>
      <c r="H96" s="282"/>
      <c r="I96" s="331"/>
      <c r="J96" s="301"/>
      <c r="K96" s="322"/>
      <c r="L96" s="511"/>
      <c r="M96" s="511"/>
      <c r="N96" s="512"/>
      <c r="O96" s="606" t="s">
        <v>391</v>
      </c>
      <c r="P96" s="11"/>
      <c r="Q96" s="11"/>
      <c r="R96" s="11"/>
      <c r="S96" s="329"/>
      <c r="T96" s="328"/>
      <c r="U96" s="327"/>
      <c r="V96" s="30"/>
      <c r="W96" s="327"/>
      <c r="X96" s="327"/>
      <c r="Y96" s="327"/>
      <c r="Z96" s="327"/>
      <c r="AA96" s="328"/>
      <c r="AB96" s="328"/>
      <c r="AC96"/>
      <c r="AD96" s="328"/>
      <c r="AE96" s="2"/>
      <c r="AF96" s="2"/>
      <c r="AG96" s="327"/>
      <c r="AH96" s="327"/>
      <c r="AI96" s="327"/>
    </row>
    <row r="97" spans="1:35" s="333" customFormat="1" x14ac:dyDescent="0.2">
      <c r="A97" s="327"/>
      <c r="B97" s="282"/>
      <c r="C97" s="282"/>
      <c r="D97" s="282"/>
      <c r="E97" s="282"/>
      <c r="F97" s="282"/>
      <c r="G97" s="348"/>
      <c r="H97" s="282"/>
      <c r="I97" s="331"/>
      <c r="J97" s="301"/>
      <c r="K97" s="322"/>
      <c r="L97" s="511"/>
      <c r="M97" s="511"/>
      <c r="N97" s="512"/>
      <c r="O97" s="641" t="s">
        <v>392</v>
      </c>
      <c r="P97" s="11"/>
      <c r="Q97" s="11"/>
      <c r="R97" s="11"/>
      <c r="S97" s="329"/>
      <c r="T97" s="328"/>
      <c r="U97" s="327"/>
      <c r="V97" s="30"/>
      <c r="W97" s="327"/>
      <c r="X97" s="327"/>
      <c r="Y97" s="327"/>
      <c r="Z97" s="327"/>
      <c r="AA97" s="328"/>
      <c r="AB97" s="328"/>
      <c r="AC97" s="282"/>
      <c r="AD97" s="328"/>
      <c r="AE97" s="2"/>
      <c r="AF97" s="2"/>
      <c r="AG97" s="327"/>
      <c r="AH97" s="327"/>
      <c r="AI97" s="327"/>
    </row>
    <row r="98" spans="1:35" s="333" customFormat="1" x14ac:dyDescent="0.2">
      <c r="A98" s="327"/>
      <c r="B98" s="282"/>
      <c r="C98" s="282"/>
      <c r="D98" s="282"/>
      <c r="E98" s="282"/>
      <c r="F98" s="282"/>
      <c r="G98" s="348"/>
      <c r="H98" s="282"/>
      <c r="I98" s="331"/>
      <c r="J98" s="301"/>
      <c r="K98" s="322"/>
      <c r="L98" s="281"/>
      <c r="M98" s="281"/>
      <c r="N98" s="281"/>
      <c r="O98" s="281"/>
      <c r="P98" s="284"/>
      <c r="Q98" s="284"/>
      <c r="R98" s="284"/>
      <c r="S98" s="329"/>
      <c r="T98" s="328"/>
      <c r="U98" s="327"/>
      <c r="V98" s="30"/>
      <c r="W98" s="281"/>
      <c r="X98" s="281"/>
      <c r="Y98" s="281"/>
      <c r="Z98" s="281"/>
      <c r="AA98" s="284"/>
      <c r="AB98" s="284"/>
      <c r="AC98" s="282"/>
      <c r="AD98" s="328"/>
      <c r="AE98" s="2"/>
      <c r="AF98" s="2"/>
      <c r="AG98" s="327"/>
      <c r="AH98" s="327"/>
      <c r="AI98" s="327"/>
    </row>
    <row r="99" spans="1:35" s="333" customFormat="1" x14ac:dyDescent="0.2">
      <c r="A99" s="327"/>
      <c r="B99" s="282"/>
      <c r="C99" s="282"/>
      <c r="D99" s="282"/>
      <c r="E99" s="282"/>
      <c r="F99" s="282"/>
      <c r="G99" s="348"/>
      <c r="H99" s="282"/>
      <c r="I99" s="331"/>
      <c r="J99" s="301"/>
      <c r="K99" s="326" t="s">
        <v>250</v>
      </c>
      <c r="L99" s="281"/>
      <c r="M99" s="281"/>
      <c r="N99" s="281"/>
      <c r="O99" s="281"/>
      <c r="P99" s="284"/>
      <c r="Q99" s="284"/>
      <c r="R99" s="284"/>
      <c r="S99" s="329"/>
      <c r="T99" s="328"/>
      <c r="U99" s="327"/>
      <c r="V99" s="30"/>
      <c r="W99" s="281"/>
      <c r="X99" s="281"/>
      <c r="Y99" s="281"/>
      <c r="Z99" s="281"/>
      <c r="AA99" s="284"/>
      <c r="AB99" s="284"/>
      <c r="AC99" s="282"/>
      <c r="AD99" s="328"/>
      <c r="AE99" s="2"/>
      <c r="AF99" s="2"/>
      <c r="AG99" s="327"/>
      <c r="AH99" s="327"/>
      <c r="AI99" s="327"/>
    </row>
    <row r="100" spans="1:35" s="333" customFormat="1" x14ac:dyDescent="0.2">
      <c r="A100" s="327"/>
      <c r="B100" s="282"/>
      <c r="C100" s="282"/>
      <c r="D100" s="282"/>
      <c r="E100" s="282"/>
      <c r="F100" s="282"/>
      <c r="G100" s="348"/>
      <c r="H100" s="282"/>
      <c r="I100" s="331"/>
      <c r="J100" s="301"/>
      <c r="K100" s="30" t="s">
        <v>251</v>
      </c>
      <c r="L100" s="327" t="s">
        <v>252</v>
      </c>
      <c r="M100" s="327"/>
      <c r="N100" s="327"/>
      <c r="O100" s="327"/>
      <c r="P100" s="328"/>
      <c r="Q100" s="328"/>
      <c r="R100" s="328"/>
      <c r="S100" s="329"/>
      <c r="T100" s="328"/>
      <c r="U100" s="327"/>
      <c r="V100" s="30"/>
      <c r="W100" s="281"/>
      <c r="X100" s="281"/>
      <c r="Y100" s="281"/>
      <c r="Z100" s="281"/>
      <c r="AA100" s="284"/>
      <c r="AB100" s="284"/>
      <c r="AC100" s="282"/>
      <c r="AD100" s="328"/>
      <c r="AE100" s="2"/>
      <c r="AF100" s="2"/>
      <c r="AG100" s="327"/>
      <c r="AH100" s="327"/>
      <c r="AI100" s="327"/>
    </row>
    <row r="101" spans="1:35" s="333" customFormat="1" x14ac:dyDescent="0.2">
      <c r="A101" s="327"/>
      <c r="B101" s="282"/>
      <c r="C101" s="282"/>
      <c r="D101" s="282"/>
      <c r="E101" s="282"/>
      <c r="F101" s="282"/>
      <c r="G101" s="348"/>
      <c r="H101" s="282"/>
      <c r="I101" s="331"/>
      <c r="J101" s="301"/>
      <c r="K101" s="30" t="s">
        <v>253</v>
      </c>
      <c r="L101" s="642" t="s">
        <v>282</v>
      </c>
      <c r="M101" s="642"/>
      <c r="N101" s="642"/>
      <c r="O101" s="642"/>
      <c r="P101" s="642"/>
      <c r="Q101" s="642"/>
      <c r="R101" s="642"/>
      <c r="S101" s="329"/>
      <c r="T101" s="328"/>
      <c r="U101" s="281"/>
      <c r="V101" s="30"/>
      <c r="W101" s="281"/>
      <c r="X101" s="281"/>
      <c r="Y101" s="281"/>
      <c r="Z101" s="281"/>
      <c r="AA101" s="284"/>
      <c r="AB101" s="284"/>
      <c r="AC101" s="282"/>
      <c r="AD101" s="328"/>
      <c r="AE101" s="2"/>
      <c r="AF101" s="2"/>
      <c r="AG101" s="327"/>
      <c r="AH101" s="327"/>
      <c r="AI101" s="327"/>
    </row>
    <row r="102" spans="1:35" s="333" customFormat="1" x14ac:dyDescent="0.2">
      <c r="A102" s="327"/>
      <c r="B102" s="282"/>
      <c r="C102" s="282"/>
      <c r="D102" s="282"/>
      <c r="E102" s="282"/>
      <c r="F102" s="282"/>
      <c r="G102" s="348"/>
      <c r="H102" s="282"/>
      <c r="I102" s="331"/>
      <c r="J102" s="301"/>
      <c r="K102" s="30"/>
      <c r="L102" s="642"/>
      <c r="M102" s="642"/>
      <c r="N102" s="642"/>
      <c r="O102" s="642"/>
      <c r="P102" s="642"/>
      <c r="Q102" s="642"/>
      <c r="R102" s="642"/>
      <c r="S102" s="329"/>
      <c r="T102" s="328"/>
      <c r="U102" s="282"/>
      <c r="V102" s="30"/>
      <c r="W102" s="281"/>
      <c r="X102" s="281"/>
      <c r="Y102" s="281"/>
      <c r="Z102" s="281"/>
      <c r="AA102" s="284"/>
      <c r="AB102" s="284"/>
      <c r="AC102" s="282"/>
      <c r="AD102" s="328"/>
      <c r="AE102" s="2"/>
      <c r="AF102" s="2"/>
      <c r="AG102" s="327"/>
      <c r="AH102" s="327"/>
      <c r="AI102" s="327"/>
    </row>
    <row r="103" spans="1:35" s="333" customFormat="1" x14ac:dyDescent="0.2">
      <c r="A103" s="327"/>
      <c r="B103" s="282"/>
      <c r="C103" s="282"/>
      <c r="D103" s="282"/>
      <c r="E103" s="282"/>
      <c r="F103" s="282"/>
      <c r="G103" s="348"/>
      <c r="H103" s="282"/>
      <c r="I103" s="331"/>
      <c r="J103" s="330"/>
      <c r="K103" s="30"/>
      <c r="L103" s="327"/>
      <c r="M103" s="327"/>
      <c r="N103" s="327"/>
      <c r="O103" s="327"/>
      <c r="P103" s="328"/>
      <c r="Q103" s="328"/>
      <c r="R103" s="328"/>
      <c r="S103" s="329"/>
      <c r="T103" s="328"/>
      <c r="U103" s="282"/>
      <c r="V103" s="30"/>
      <c r="W103" s="281"/>
      <c r="X103" s="281"/>
      <c r="Y103" s="281"/>
      <c r="Z103" s="281"/>
      <c r="AA103" s="284"/>
      <c r="AB103" s="284"/>
      <c r="AC103" s="282"/>
      <c r="AD103" s="328"/>
      <c r="AE103" s="2"/>
      <c r="AF103" s="2"/>
      <c r="AG103" s="327"/>
      <c r="AH103" s="327"/>
      <c r="AI103" s="327"/>
    </row>
    <row r="104" spans="1:35" s="333" customFormat="1" ht="13.5" thickBot="1" x14ac:dyDescent="0.25">
      <c r="A104" s="327"/>
      <c r="B104" s="282"/>
      <c r="C104" s="282"/>
      <c r="D104" s="282"/>
      <c r="E104" s="282"/>
      <c r="F104" s="282"/>
      <c r="G104" s="348"/>
      <c r="H104" s="282"/>
      <c r="I104" s="331"/>
      <c r="J104" s="337"/>
      <c r="K104" s="70"/>
      <c r="L104" s="338"/>
      <c r="M104" s="338"/>
      <c r="N104" s="338"/>
      <c r="O104" s="338"/>
      <c r="P104" s="339"/>
      <c r="Q104" s="339"/>
      <c r="R104" s="339"/>
      <c r="S104" s="340"/>
      <c r="T104" s="328"/>
      <c r="U104" s="282"/>
      <c r="V104" s="30"/>
      <c r="W104" s="281"/>
      <c r="X104" s="281"/>
      <c r="Y104" s="281"/>
      <c r="Z104" s="281"/>
      <c r="AA104" s="284"/>
      <c r="AB104" s="284"/>
      <c r="AC104" s="282"/>
      <c r="AD104" s="328"/>
      <c r="AE104" s="2"/>
      <c r="AF104" s="2"/>
      <c r="AG104" s="327"/>
      <c r="AH104" s="327"/>
      <c r="AI104" s="327"/>
    </row>
    <row r="105" spans="1:35" s="333" customFormat="1" x14ac:dyDescent="0.2">
      <c r="A105" s="327"/>
      <c r="B105" s="282"/>
      <c r="C105" s="282"/>
      <c r="D105" s="282"/>
      <c r="E105" s="282"/>
      <c r="F105" s="282"/>
      <c r="G105" s="348"/>
      <c r="H105" s="282"/>
      <c r="I105" s="331"/>
      <c r="J105" s="327"/>
      <c r="K105" s="30"/>
      <c r="L105" s="327"/>
      <c r="M105" s="327"/>
      <c r="N105" s="327"/>
      <c r="O105" s="327"/>
      <c r="P105" s="328"/>
      <c r="Q105" s="328"/>
      <c r="R105" s="328"/>
      <c r="S105" s="282"/>
      <c r="T105" s="328"/>
      <c r="U105" s="282"/>
      <c r="V105" s="2"/>
      <c r="W105" s="281"/>
      <c r="X105" s="281"/>
      <c r="Y105" s="281"/>
      <c r="Z105" s="281"/>
      <c r="AA105" s="284"/>
      <c r="AB105" s="284"/>
      <c r="AC105" s="282"/>
      <c r="AD105" s="328"/>
      <c r="AE105" s="2"/>
      <c r="AF105" s="2"/>
      <c r="AG105" s="327"/>
      <c r="AH105" s="327"/>
      <c r="AI105" s="327"/>
    </row>
    <row r="106" spans="1:35" s="333" customFormat="1" x14ac:dyDescent="0.2">
      <c r="A106" s="327"/>
      <c r="B106" s="282"/>
      <c r="C106" s="282"/>
      <c r="D106" s="282"/>
      <c r="E106" s="282"/>
      <c r="F106" s="282"/>
      <c r="G106" s="348"/>
      <c r="H106" s="282"/>
      <c r="I106" s="331"/>
      <c r="J106" s="327"/>
      <c r="K106" s="30"/>
      <c r="L106" s="327"/>
      <c r="M106" s="327"/>
      <c r="N106" s="327"/>
      <c r="O106" s="327"/>
      <c r="P106" s="328"/>
      <c r="Q106" s="328"/>
      <c r="R106" s="328"/>
      <c r="S106" s="282"/>
      <c r="T106" s="328"/>
      <c r="U106" s="282"/>
      <c r="V106" s="1"/>
      <c r="W106" s="281"/>
      <c r="X106" s="281"/>
      <c r="Y106" s="281"/>
      <c r="Z106" s="281"/>
      <c r="AA106" s="284"/>
      <c r="AB106" s="284"/>
      <c r="AC106" s="282"/>
      <c r="AD106" s="328"/>
      <c r="AE106" s="2"/>
      <c r="AF106" s="2"/>
      <c r="AG106" s="327"/>
      <c r="AH106" s="327"/>
      <c r="AI106" s="327"/>
    </row>
    <row r="107" spans="1:35" s="333" customFormat="1" x14ac:dyDescent="0.2">
      <c r="A107" s="327"/>
      <c r="B107" s="282"/>
      <c r="C107" s="282"/>
      <c r="D107" s="282"/>
      <c r="E107" s="282"/>
      <c r="F107" s="282"/>
      <c r="G107" s="348"/>
      <c r="H107" s="282"/>
      <c r="I107" s="331"/>
      <c r="J107" s="327"/>
      <c r="K107" s="30"/>
      <c r="L107" s="281"/>
      <c r="M107" s="281"/>
      <c r="N107" s="281"/>
      <c r="O107" s="281"/>
      <c r="P107" s="284"/>
      <c r="Q107" s="284"/>
      <c r="R107" s="284"/>
      <c r="S107" s="282"/>
      <c r="T107" s="328"/>
      <c r="U107" s="282"/>
      <c r="V107" s="2"/>
      <c r="W107" s="281"/>
      <c r="X107" s="281"/>
      <c r="Y107" s="281"/>
      <c r="Z107" s="281"/>
      <c r="AA107" s="284"/>
      <c r="AB107" s="284"/>
      <c r="AC107" s="282"/>
      <c r="AD107" s="328"/>
      <c r="AE107" s="3"/>
      <c r="AF107" s="3"/>
      <c r="AG107" s="327"/>
      <c r="AH107" s="327"/>
      <c r="AI107" s="327"/>
    </row>
    <row r="108" spans="1:35" x14ac:dyDescent="0.2">
      <c r="B108" s="282"/>
      <c r="H108" s="282"/>
      <c r="J108" s="327"/>
      <c r="K108" s="30"/>
      <c r="S108" s="282"/>
      <c r="V108" s="1"/>
      <c r="AC108" s="282"/>
      <c r="AE108" s="3"/>
      <c r="AF108" s="3"/>
    </row>
    <row r="109" spans="1:35" x14ac:dyDescent="0.2">
      <c r="B109" s="282"/>
      <c r="H109" s="282"/>
      <c r="J109" s="327"/>
      <c r="K109" s="30"/>
      <c r="S109" s="282"/>
      <c r="V109" s="2"/>
      <c r="AC109" s="282"/>
      <c r="AE109" s="2"/>
      <c r="AF109" s="2"/>
    </row>
    <row r="110" spans="1:35" x14ac:dyDescent="0.2">
      <c r="B110" s="282"/>
      <c r="H110" s="282"/>
      <c r="J110" s="281"/>
      <c r="K110" s="30"/>
      <c r="S110" s="282"/>
      <c r="V110" s="1"/>
      <c r="AC110" s="282"/>
      <c r="AE110" s="2"/>
      <c r="AF110" s="2"/>
    </row>
    <row r="111" spans="1:35" x14ac:dyDescent="0.2">
      <c r="B111" s="282"/>
      <c r="H111" s="282"/>
      <c r="K111" s="30"/>
      <c r="S111" s="282"/>
      <c r="AC111" s="282"/>
      <c r="AE111" s="2"/>
      <c r="AF111" s="2"/>
    </row>
    <row r="112" spans="1:35" x14ac:dyDescent="0.2">
      <c r="B112" s="282"/>
      <c r="H112" s="282"/>
      <c r="K112" s="30"/>
      <c r="S112" s="282"/>
      <c r="V112" s="282"/>
      <c r="W112" s="282"/>
      <c r="X112" s="282"/>
      <c r="Y112" s="282"/>
      <c r="Z112" s="282"/>
      <c r="AA112" s="282"/>
      <c r="AB112" s="282"/>
      <c r="AC112" s="282"/>
      <c r="AE112" s="2"/>
      <c r="AF112" s="2"/>
    </row>
    <row r="113" spans="1:35" x14ac:dyDescent="0.2">
      <c r="B113" s="282"/>
      <c r="H113" s="282"/>
      <c r="K113" s="30"/>
      <c r="S113" s="282"/>
      <c r="V113" s="282"/>
      <c r="W113" s="282"/>
      <c r="X113" s="282"/>
      <c r="Y113" s="282"/>
      <c r="Z113" s="282"/>
      <c r="AA113" s="282"/>
      <c r="AB113" s="282"/>
      <c r="AC113" s="282"/>
      <c r="AE113" s="2"/>
      <c r="AF113" s="2"/>
    </row>
    <row r="114" spans="1:35" x14ac:dyDescent="0.2">
      <c r="B114" s="282"/>
      <c r="H114" s="282"/>
      <c r="K114" s="2"/>
      <c r="S114" s="282"/>
      <c r="V114" s="282"/>
      <c r="W114" s="282"/>
      <c r="X114" s="282"/>
      <c r="Y114" s="282"/>
      <c r="Z114" s="282"/>
      <c r="AA114" s="282"/>
      <c r="AB114" s="282"/>
      <c r="AC114" s="282"/>
      <c r="AE114" s="2"/>
      <c r="AF114" s="2"/>
    </row>
    <row r="115" spans="1:35" x14ac:dyDescent="0.2">
      <c r="A115" s="282"/>
      <c r="B115" s="282"/>
      <c r="H115" s="282"/>
      <c r="I115" s="282"/>
      <c r="K115" s="1"/>
      <c r="S115" s="282"/>
      <c r="T115" s="282"/>
      <c r="V115" s="282"/>
      <c r="W115" s="282"/>
      <c r="X115" s="282"/>
      <c r="Y115" s="282"/>
      <c r="Z115" s="282"/>
      <c r="AA115" s="282"/>
      <c r="AB115" s="282"/>
      <c r="AC115" s="282"/>
      <c r="AD115" s="282"/>
      <c r="AE115" s="2"/>
      <c r="AF115" s="2"/>
      <c r="AG115" s="282"/>
      <c r="AH115" s="282"/>
      <c r="AI115" s="282"/>
    </row>
    <row r="116" spans="1:35" x14ac:dyDescent="0.2">
      <c r="A116" s="282"/>
      <c r="B116" s="282"/>
      <c r="H116" s="282"/>
      <c r="I116" s="282"/>
      <c r="K116" s="2"/>
      <c r="S116" s="282"/>
      <c r="T116" s="282"/>
      <c r="V116" s="282"/>
      <c r="W116" s="282"/>
      <c r="X116" s="282"/>
      <c r="Y116" s="282"/>
      <c r="Z116" s="282"/>
      <c r="AA116" s="282"/>
      <c r="AB116" s="282"/>
      <c r="AC116" s="282"/>
      <c r="AD116" s="282"/>
      <c r="AE116" s="2"/>
      <c r="AF116" s="2"/>
      <c r="AG116" s="282"/>
      <c r="AH116" s="282"/>
      <c r="AI116" s="282"/>
    </row>
    <row r="117" spans="1:35" x14ac:dyDescent="0.2">
      <c r="A117" s="282"/>
      <c r="B117" s="282"/>
      <c r="H117" s="282"/>
      <c r="I117" s="282"/>
      <c r="K117" s="1"/>
      <c r="S117" s="282"/>
      <c r="T117" s="282"/>
      <c r="V117" s="282"/>
      <c r="W117" s="282"/>
      <c r="X117" s="282"/>
      <c r="Y117" s="282"/>
      <c r="Z117" s="282"/>
      <c r="AA117" s="282"/>
      <c r="AB117" s="282"/>
      <c r="AC117" s="282"/>
      <c r="AD117" s="282"/>
      <c r="AE117" s="2"/>
      <c r="AF117" s="2"/>
      <c r="AG117" s="282"/>
      <c r="AH117" s="282"/>
      <c r="AI117" s="282"/>
    </row>
    <row r="118" spans="1:35" x14ac:dyDescent="0.2">
      <c r="A118" s="282"/>
      <c r="B118" s="282"/>
      <c r="H118" s="282"/>
      <c r="I118" s="282"/>
      <c r="K118" s="2"/>
      <c r="S118" s="282"/>
      <c r="T118" s="282"/>
      <c r="V118" s="282"/>
      <c r="W118" s="282"/>
      <c r="X118" s="282"/>
      <c r="Y118" s="282"/>
      <c r="Z118" s="282"/>
      <c r="AA118" s="282"/>
      <c r="AB118" s="282"/>
      <c r="AC118" s="282"/>
      <c r="AD118" s="282"/>
      <c r="AE118" s="2"/>
      <c r="AF118" s="2"/>
      <c r="AG118" s="282"/>
      <c r="AH118" s="282"/>
      <c r="AI118" s="282"/>
    </row>
    <row r="119" spans="1:35" x14ac:dyDescent="0.2">
      <c r="A119" s="282"/>
      <c r="B119" s="282"/>
      <c r="H119" s="282"/>
      <c r="I119" s="282"/>
      <c r="K119" s="1"/>
      <c r="S119" s="282"/>
      <c r="T119" s="282"/>
      <c r="V119" s="282"/>
      <c r="W119" s="282"/>
      <c r="X119" s="282"/>
      <c r="Y119" s="282"/>
      <c r="Z119" s="282"/>
      <c r="AA119" s="282"/>
      <c r="AB119" s="282"/>
      <c r="AC119" s="282"/>
      <c r="AD119" s="282"/>
      <c r="AE119" s="2"/>
      <c r="AF119" s="2"/>
      <c r="AG119" s="282"/>
      <c r="AH119" s="282"/>
      <c r="AI119" s="282"/>
    </row>
    <row r="120" spans="1:35" x14ac:dyDescent="0.2">
      <c r="A120" s="282"/>
      <c r="B120" s="282"/>
      <c r="H120" s="282"/>
      <c r="I120" s="282"/>
      <c r="S120" s="282"/>
      <c r="T120" s="282"/>
      <c r="V120" s="282"/>
      <c r="W120" s="282"/>
      <c r="X120" s="282"/>
      <c r="Y120" s="282"/>
      <c r="Z120" s="282"/>
      <c r="AA120" s="282"/>
      <c r="AB120" s="282"/>
      <c r="AC120" s="282"/>
      <c r="AD120" s="282"/>
      <c r="AE120" s="2"/>
      <c r="AF120" s="2"/>
      <c r="AG120" s="282"/>
      <c r="AH120" s="282"/>
      <c r="AI120" s="282"/>
    </row>
    <row r="121" spans="1:35" x14ac:dyDescent="0.2">
      <c r="A121" s="282"/>
      <c r="B121" s="282"/>
      <c r="H121" s="282"/>
      <c r="I121" s="282"/>
      <c r="K121" s="282"/>
      <c r="L121" s="282"/>
      <c r="M121" s="282"/>
      <c r="N121" s="282"/>
      <c r="O121" s="282"/>
      <c r="P121" s="282"/>
      <c r="Q121" s="282"/>
      <c r="R121" s="282"/>
      <c r="S121" s="282"/>
      <c r="T121" s="282"/>
      <c r="V121" s="282"/>
      <c r="W121" s="282"/>
      <c r="X121" s="282"/>
      <c r="Y121" s="282"/>
      <c r="Z121" s="282"/>
      <c r="AA121" s="282"/>
      <c r="AB121" s="282"/>
      <c r="AC121" s="282"/>
      <c r="AD121" s="282"/>
      <c r="AE121" s="2"/>
      <c r="AF121" s="2"/>
      <c r="AG121" s="282"/>
      <c r="AH121" s="282"/>
      <c r="AI121" s="282"/>
    </row>
    <row r="122" spans="1:35" x14ac:dyDescent="0.2">
      <c r="A122" s="282"/>
      <c r="B122" s="282"/>
      <c r="H122" s="282"/>
      <c r="I122" s="282"/>
      <c r="K122" s="282"/>
      <c r="L122" s="282"/>
      <c r="M122" s="282"/>
      <c r="N122" s="282"/>
      <c r="O122" s="282"/>
      <c r="P122" s="282"/>
      <c r="Q122" s="282"/>
      <c r="R122" s="282"/>
      <c r="S122" s="282"/>
      <c r="T122" s="282"/>
      <c r="V122" s="282"/>
      <c r="W122" s="282"/>
      <c r="X122" s="282"/>
      <c r="Y122" s="282"/>
      <c r="Z122" s="282"/>
      <c r="AA122" s="282"/>
      <c r="AB122" s="282"/>
      <c r="AC122" s="282"/>
      <c r="AD122" s="282"/>
      <c r="AE122" s="2"/>
      <c r="AF122" s="2"/>
      <c r="AG122" s="282"/>
      <c r="AH122" s="282"/>
      <c r="AI122" s="282"/>
    </row>
    <row r="123" spans="1:35" x14ac:dyDescent="0.2">
      <c r="A123" s="282"/>
      <c r="B123" s="282"/>
      <c r="H123" s="282"/>
      <c r="I123" s="282"/>
      <c r="K123" s="282"/>
      <c r="L123" s="282"/>
      <c r="M123" s="282"/>
      <c r="N123" s="282"/>
      <c r="O123" s="282"/>
      <c r="P123" s="282"/>
      <c r="Q123" s="282"/>
      <c r="R123" s="282"/>
      <c r="S123" s="282"/>
      <c r="T123" s="282"/>
      <c r="V123" s="282"/>
      <c r="W123" s="282"/>
      <c r="X123" s="282"/>
      <c r="Y123" s="282"/>
      <c r="Z123" s="282"/>
      <c r="AA123" s="282"/>
      <c r="AB123" s="282"/>
      <c r="AC123" s="282"/>
      <c r="AD123" s="282"/>
      <c r="AE123" s="2"/>
      <c r="AF123" s="2"/>
      <c r="AG123" s="282"/>
      <c r="AH123" s="282"/>
      <c r="AI123" s="282"/>
    </row>
    <row r="124" spans="1:35" x14ac:dyDescent="0.2">
      <c r="A124" s="282"/>
      <c r="B124" s="282"/>
      <c r="H124" s="282"/>
      <c r="I124" s="282"/>
      <c r="K124" s="282"/>
      <c r="L124" s="282"/>
      <c r="M124" s="282"/>
      <c r="N124" s="282"/>
      <c r="O124" s="282"/>
      <c r="P124" s="282"/>
      <c r="Q124" s="282"/>
      <c r="R124" s="282"/>
      <c r="S124" s="282"/>
      <c r="T124" s="282"/>
      <c r="V124" s="282"/>
      <c r="W124" s="282"/>
      <c r="X124" s="282"/>
      <c r="Y124" s="282"/>
      <c r="Z124" s="282"/>
      <c r="AA124" s="282"/>
      <c r="AB124" s="282"/>
      <c r="AC124" s="282"/>
      <c r="AD124" s="282"/>
      <c r="AE124" s="2"/>
      <c r="AF124" s="2"/>
      <c r="AG124" s="282"/>
      <c r="AH124" s="282"/>
      <c r="AI124" s="282"/>
    </row>
    <row r="125" spans="1:35" x14ac:dyDescent="0.2">
      <c r="A125" s="282"/>
      <c r="B125" s="282"/>
      <c r="H125" s="282"/>
      <c r="I125" s="282"/>
      <c r="K125" s="282"/>
      <c r="L125" s="282"/>
      <c r="M125" s="282"/>
      <c r="N125" s="282"/>
      <c r="O125" s="282"/>
      <c r="P125" s="282"/>
      <c r="Q125" s="282"/>
      <c r="R125" s="282"/>
      <c r="S125" s="282"/>
      <c r="T125" s="282"/>
      <c r="V125" s="282"/>
      <c r="W125" s="282"/>
      <c r="X125" s="282"/>
      <c r="Y125" s="282"/>
      <c r="Z125" s="282"/>
      <c r="AA125" s="282"/>
      <c r="AB125" s="282"/>
      <c r="AC125" s="282"/>
      <c r="AD125" s="282"/>
      <c r="AE125" s="2"/>
      <c r="AF125" s="2"/>
      <c r="AG125" s="282"/>
      <c r="AH125" s="282"/>
      <c r="AI125" s="282"/>
    </row>
    <row r="126" spans="1:35" x14ac:dyDescent="0.2">
      <c r="A126" s="282"/>
      <c r="B126" s="282"/>
      <c r="H126" s="282"/>
      <c r="I126" s="282"/>
      <c r="K126" s="282"/>
      <c r="L126" s="282"/>
      <c r="M126" s="282"/>
      <c r="N126" s="282"/>
      <c r="O126" s="282"/>
      <c r="P126" s="282"/>
      <c r="Q126" s="282"/>
      <c r="R126" s="282"/>
      <c r="S126" s="282"/>
      <c r="T126" s="282"/>
      <c r="V126" s="282"/>
      <c r="W126" s="282"/>
      <c r="X126" s="282"/>
      <c r="Y126" s="282"/>
      <c r="Z126" s="282"/>
      <c r="AA126" s="282"/>
      <c r="AB126" s="282"/>
      <c r="AC126" s="282"/>
      <c r="AD126" s="282"/>
      <c r="AE126" s="2"/>
      <c r="AF126" s="2"/>
      <c r="AG126" s="282"/>
      <c r="AH126" s="282"/>
      <c r="AI126" s="282"/>
    </row>
    <row r="127" spans="1:35" x14ac:dyDescent="0.2">
      <c r="A127" s="282"/>
      <c r="B127" s="282"/>
      <c r="H127" s="282"/>
      <c r="I127" s="282"/>
      <c r="K127" s="282"/>
      <c r="L127" s="282"/>
      <c r="M127" s="282"/>
      <c r="N127" s="282"/>
      <c r="O127" s="282"/>
      <c r="P127" s="282"/>
      <c r="Q127" s="282"/>
      <c r="R127" s="282"/>
      <c r="S127" s="282"/>
      <c r="T127" s="282"/>
      <c r="V127" s="282"/>
      <c r="W127" s="282"/>
      <c r="X127" s="282"/>
      <c r="Y127" s="282"/>
      <c r="Z127" s="282"/>
      <c r="AA127" s="282"/>
      <c r="AB127" s="282"/>
      <c r="AC127" s="282"/>
      <c r="AD127" s="282"/>
      <c r="AE127" s="2"/>
      <c r="AF127" s="2"/>
      <c r="AG127" s="282"/>
      <c r="AH127" s="282"/>
      <c r="AI127" s="282"/>
    </row>
    <row r="128" spans="1:35" x14ac:dyDescent="0.2">
      <c r="A128" s="282"/>
      <c r="I128" s="282"/>
      <c r="K128" s="282"/>
      <c r="L128" s="282"/>
      <c r="M128" s="282"/>
      <c r="N128" s="282"/>
      <c r="O128" s="282"/>
      <c r="P128" s="282"/>
      <c r="Q128" s="282"/>
      <c r="R128" s="282"/>
      <c r="S128" s="282"/>
      <c r="T128" s="282"/>
      <c r="V128" s="282"/>
      <c r="W128" s="282"/>
      <c r="X128" s="282"/>
      <c r="Y128" s="282"/>
      <c r="Z128" s="282"/>
      <c r="AA128" s="282"/>
      <c r="AB128" s="282"/>
      <c r="AC128" s="282"/>
      <c r="AD128" s="282"/>
      <c r="AE128" s="2"/>
      <c r="AF128" s="2"/>
      <c r="AG128" s="282"/>
      <c r="AH128" s="282"/>
      <c r="AI128" s="282"/>
    </row>
    <row r="129" spans="2:32" s="282" customFormat="1" x14ac:dyDescent="0.2">
      <c r="B129" s="281"/>
      <c r="G129" s="348"/>
      <c r="H129" s="283"/>
      <c r="AE129" s="2"/>
      <c r="AF129" s="2"/>
    </row>
    <row r="130" spans="2:32" s="282" customFormat="1" x14ac:dyDescent="0.2">
      <c r="B130" s="281"/>
      <c r="G130" s="348"/>
      <c r="H130" s="283"/>
      <c r="AE130" s="2"/>
      <c r="AF130" s="2"/>
    </row>
    <row r="131" spans="2:32" s="282" customFormat="1" x14ac:dyDescent="0.2">
      <c r="B131" s="281"/>
      <c r="G131" s="348"/>
      <c r="H131" s="283"/>
      <c r="AE131" s="2"/>
      <c r="AF131" s="2"/>
    </row>
    <row r="132" spans="2:32" s="282" customFormat="1" x14ac:dyDescent="0.2">
      <c r="B132" s="281"/>
      <c r="G132" s="348"/>
      <c r="H132" s="283"/>
      <c r="AE132" s="2"/>
      <c r="AF132" s="2"/>
    </row>
    <row r="133" spans="2:32" s="282" customFormat="1" x14ac:dyDescent="0.2">
      <c r="B133" s="281"/>
      <c r="G133" s="348"/>
      <c r="H133" s="283"/>
      <c r="AC133" s="284"/>
      <c r="AE133" s="2"/>
      <c r="AF133" s="2"/>
    </row>
    <row r="134" spans="2:32" s="282" customFormat="1" x14ac:dyDescent="0.2">
      <c r="B134" s="281"/>
      <c r="G134" s="348"/>
      <c r="H134" s="283"/>
      <c r="AC134" s="284"/>
      <c r="AE134" s="2"/>
      <c r="AF134" s="2"/>
    </row>
    <row r="135" spans="2:32" s="282" customFormat="1" x14ac:dyDescent="0.2">
      <c r="B135" s="281"/>
      <c r="G135" s="348"/>
      <c r="H135" s="283"/>
      <c r="AC135" s="284"/>
      <c r="AE135" s="2"/>
      <c r="AF135" s="2"/>
    </row>
    <row r="136" spans="2:32" s="282" customFormat="1" x14ac:dyDescent="0.2">
      <c r="B136" s="281"/>
      <c r="G136" s="348"/>
      <c r="H136" s="283"/>
      <c r="AC136" s="284"/>
      <c r="AE136" s="2"/>
      <c r="AF136" s="2"/>
    </row>
    <row r="137" spans="2:32" s="282" customFormat="1" x14ac:dyDescent="0.2">
      <c r="B137" s="281"/>
      <c r="G137" s="348"/>
      <c r="H137" s="283"/>
      <c r="AC137" s="284"/>
      <c r="AE137" s="2"/>
      <c r="AF137" s="2"/>
    </row>
    <row r="138" spans="2:32" s="282" customFormat="1" x14ac:dyDescent="0.2">
      <c r="B138" s="281"/>
      <c r="G138" s="348"/>
      <c r="H138" s="283"/>
      <c r="S138" s="284"/>
      <c r="AC138" s="284"/>
      <c r="AE138" s="322"/>
      <c r="AF138" s="2"/>
    </row>
    <row r="139" spans="2:32" s="282" customFormat="1" x14ac:dyDescent="0.2">
      <c r="B139" s="281"/>
      <c r="G139" s="348"/>
      <c r="H139" s="283"/>
      <c r="S139" s="284"/>
      <c r="AC139" s="284"/>
      <c r="AE139" s="2"/>
      <c r="AF139" s="2"/>
    </row>
    <row r="140" spans="2:32" s="282" customFormat="1" x14ac:dyDescent="0.2">
      <c r="B140" s="281"/>
      <c r="G140" s="348"/>
      <c r="H140" s="283"/>
      <c r="S140" s="284"/>
      <c r="AC140" s="284"/>
      <c r="AE140" s="2"/>
      <c r="AF140" s="2"/>
    </row>
    <row r="141" spans="2:32" s="282" customFormat="1" x14ac:dyDescent="0.2">
      <c r="B141" s="281"/>
      <c r="G141" s="348"/>
      <c r="H141" s="283"/>
      <c r="S141" s="284"/>
      <c r="AC141" s="284"/>
      <c r="AE141" s="2"/>
      <c r="AF141" s="2"/>
    </row>
    <row r="142" spans="2:32" s="282" customFormat="1" x14ac:dyDescent="0.2">
      <c r="B142" s="281"/>
      <c r="G142" s="348"/>
      <c r="H142" s="283"/>
      <c r="S142" s="284"/>
      <c r="AC142" s="284"/>
      <c r="AE142" s="2"/>
      <c r="AF142" s="2"/>
    </row>
    <row r="143" spans="2:32" s="282" customFormat="1" x14ac:dyDescent="0.2">
      <c r="B143" s="281"/>
      <c r="G143" s="348"/>
      <c r="H143" s="283"/>
      <c r="S143" s="284"/>
      <c r="AC143" s="284"/>
      <c r="AE143" s="2"/>
      <c r="AF143" s="2"/>
    </row>
    <row r="144" spans="2:32" s="282" customFormat="1" x14ac:dyDescent="0.2">
      <c r="B144" s="281"/>
      <c r="G144" s="348"/>
      <c r="H144" s="283"/>
      <c r="S144" s="284"/>
      <c r="AC144" s="284"/>
      <c r="AE144" s="2"/>
      <c r="AF144" s="322"/>
    </row>
    <row r="145" spans="1:35" x14ac:dyDescent="0.2">
      <c r="A145" s="282"/>
      <c r="I145" s="282"/>
      <c r="K145" s="282"/>
      <c r="L145" s="282"/>
      <c r="M145" s="282"/>
      <c r="N145" s="282"/>
      <c r="O145" s="282"/>
      <c r="P145" s="282"/>
      <c r="Q145" s="282"/>
      <c r="R145" s="282"/>
      <c r="T145" s="282"/>
      <c r="V145" s="282"/>
      <c r="W145" s="282"/>
      <c r="X145" s="282"/>
      <c r="Y145" s="282"/>
      <c r="Z145" s="282"/>
      <c r="AA145" s="282"/>
      <c r="AB145" s="282"/>
      <c r="AD145" s="282"/>
      <c r="AE145" s="2"/>
      <c r="AF145" s="2"/>
      <c r="AG145" s="282"/>
      <c r="AH145" s="282"/>
      <c r="AI145" s="282"/>
    </row>
    <row r="146" spans="1:35" x14ac:dyDescent="0.2">
      <c r="A146" s="282"/>
      <c r="I146" s="282"/>
      <c r="K146" s="282"/>
      <c r="L146" s="282"/>
      <c r="M146" s="282"/>
      <c r="N146" s="282"/>
      <c r="O146" s="282"/>
      <c r="P146" s="282"/>
      <c r="Q146" s="282"/>
      <c r="R146" s="282"/>
      <c r="T146" s="282"/>
      <c r="V146" s="282"/>
      <c r="W146" s="282"/>
      <c r="X146" s="282"/>
      <c r="Y146" s="282"/>
      <c r="Z146" s="282"/>
      <c r="AA146" s="282"/>
      <c r="AB146" s="282"/>
      <c r="AD146" s="282"/>
      <c r="AF146" s="2"/>
      <c r="AG146" s="282"/>
      <c r="AH146" s="282"/>
      <c r="AI146" s="282"/>
    </row>
    <row r="147" spans="1:35" x14ac:dyDescent="0.2">
      <c r="A147" s="282"/>
      <c r="I147" s="282"/>
      <c r="K147" s="282"/>
      <c r="L147" s="282"/>
      <c r="M147" s="282"/>
      <c r="N147" s="282"/>
      <c r="O147" s="282"/>
      <c r="P147" s="282"/>
      <c r="Q147" s="282"/>
      <c r="R147" s="282"/>
      <c r="T147" s="282"/>
      <c r="V147" s="282"/>
      <c r="W147" s="282"/>
      <c r="X147" s="282"/>
      <c r="Y147" s="282"/>
      <c r="Z147" s="282"/>
      <c r="AA147" s="282"/>
      <c r="AB147" s="282"/>
      <c r="AD147" s="282"/>
      <c r="AE147" s="282"/>
      <c r="AF147" s="2"/>
      <c r="AG147" s="282"/>
      <c r="AH147" s="282"/>
      <c r="AI147" s="282"/>
    </row>
    <row r="148" spans="1:35" x14ac:dyDescent="0.2">
      <c r="A148" s="282"/>
      <c r="I148" s="282"/>
      <c r="K148" s="282"/>
      <c r="L148" s="282"/>
      <c r="M148" s="282"/>
      <c r="N148" s="282"/>
      <c r="O148" s="282"/>
      <c r="P148" s="282"/>
      <c r="Q148" s="282"/>
      <c r="R148" s="282"/>
      <c r="T148" s="282"/>
      <c r="V148" s="282"/>
      <c r="W148" s="282"/>
      <c r="X148" s="282"/>
      <c r="Y148" s="282"/>
      <c r="Z148" s="282"/>
      <c r="AA148" s="282"/>
      <c r="AB148" s="282"/>
      <c r="AD148" s="282"/>
      <c r="AE148" s="282"/>
      <c r="AF148" s="2"/>
      <c r="AG148" s="282"/>
      <c r="AH148" s="282"/>
      <c r="AI148" s="282"/>
    </row>
    <row r="149" spans="1:35" x14ac:dyDescent="0.2">
      <c r="A149" s="282"/>
      <c r="I149" s="282"/>
      <c r="K149" s="282"/>
      <c r="L149" s="282"/>
      <c r="M149" s="282"/>
      <c r="N149" s="282"/>
      <c r="O149" s="282"/>
      <c r="P149" s="282"/>
      <c r="Q149" s="282"/>
      <c r="R149" s="282"/>
      <c r="T149" s="282"/>
      <c r="AD149" s="282"/>
      <c r="AE149" s="282"/>
      <c r="AF149" s="2"/>
      <c r="AG149" s="282"/>
      <c r="AH149" s="282"/>
      <c r="AI149" s="282"/>
    </row>
    <row r="150" spans="1:35" x14ac:dyDescent="0.2">
      <c r="A150" s="282"/>
      <c r="I150" s="282"/>
      <c r="K150" s="282"/>
      <c r="L150" s="282"/>
      <c r="M150" s="282"/>
      <c r="N150" s="282"/>
      <c r="O150" s="282"/>
      <c r="P150" s="282"/>
      <c r="Q150" s="282"/>
      <c r="R150" s="282"/>
      <c r="T150" s="282"/>
      <c r="AD150" s="282"/>
      <c r="AE150" s="282"/>
      <c r="AF150" s="2"/>
      <c r="AG150" s="282"/>
      <c r="AH150" s="282"/>
      <c r="AI150" s="282"/>
    </row>
    <row r="151" spans="1:35" x14ac:dyDescent="0.2">
      <c r="A151" s="282"/>
      <c r="I151" s="282"/>
      <c r="K151" s="282"/>
      <c r="L151" s="282"/>
      <c r="M151" s="282"/>
      <c r="N151" s="282"/>
      <c r="O151" s="282"/>
      <c r="P151" s="282"/>
      <c r="Q151" s="282"/>
      <c r="R151" s="282"/>
      <c r="T151" s="282"/>
      <c r="AD151" s="282"/>
      <c r="AE151" s="282"/>
      <c r="AF151" s="2"/>
      <c r="AG151" s="282"/>
      <c r="AH151" s="282"/>
      <c r="AI151" s="282"/>
    </row>
    <row r="152" spans="1:35" x14ac:dyDescent="0.2">
      <c r="K152" s="282"/>
      <c r="L152" s="282"/>
      <c r="M152" s="282"/>
      <c r="N152" s="282"/>
      <c r="O152" s="282"/>
      <c r="P152" s="282"/>
      <c r="Q152" s="282"/>
      <c r="R152" s="282"/>
    </row>
    <row r="153" spans="1:35" x14ac:dyDescent="0.2">
      <c r="K153" s="282"/>
      <c r="L153" s="282"/>
      <c r="M153" s="282"/>
      <c r="N153" s="282"/>
      <c r="O153" s="282"/>
      <c r="P153" s="282"/>
      <c r="Q153" s="282"/>
      <c r="R153" s="282"/>
    </row>
    <row r="154" spans="1:35" x14ac:dyDescent="0.2">
      <c r="K154" s="282"/>
      <c r="L154" s="282"/>
      <c r="M154" s="282"/>
      <c r="N154" s="282"/>
      <c r="O154" s="282"/>
      <c r="P154" s="282"/>
      <c r="Q154" s="282"/>
      <c r="R154" s="282"/>
    </row>
    <row r="155" spans="1:35" x14ac:dyDescent="0.2">
      <c r="K155" s="282"/>
      <c r="L155" s="282"/>
      <c r="M155" s="282"/>
      <c r="N155" s="282"/>
      <c r="O155" s="282"/>
      <c r="P155" s="282"/>
      <c r="Q155" s="282"/>
      <c r="R155" s="282"/>
    </row>
    <row r="156" spans="1:35" x14ac:dyDescent="0.2">
      <c r="K156" s="282"/>
      <c r="L156" s="282"/>
      <c r="M156" s="282"/>
      <c r="N156" s="282"/>
      <c r="O156" s="282"/>
      <c r="P156" s="282"/>
      <c r="Q156" s="282"/>
      <c r="R156" s="282"/>
    </row>
    <row r="157" spans="1:35" x14ac:dyDescent="0.2">
      <c r="K157" s="282"/>
      <c r="L157" s="282"/>
      <c r="M157" s="282"/>
      <c r="N157" s="282"/>
      <c r="O157" s="282"/>
      <c r="P157" s="282"/>
      <c r="Q157" s="282"/>
      <c r="R157" s="282"/>
    </row>
  </sheetData>
  <mergeCells count="4">
    <mergeCell ref="D80:G81"/>
    <mergeCell ref="L101:R102"/>
    <mergeCell ref="D75:G77"/>
    <mergeCell ref="D78:G79"/>
  </mergeCells>
  <pageMargins left="0.23622047244094491" right="0.23622047244094491" top="0.74803149606299213" bottom="0.74803149606299213" header="0.31496062992125984" footer="0.31496062992125984"/>
  <pageSetup scale="68" fitToWidth="3" fitToHeight="2" orientation="portrait" r:id="rId1"/>
  <rowBreaks count="1" manualBreakCount="1">
    <brk id="80" max="16383" man="1"/>
  </rowBreaks>
  <colBreaks count="2" manualBreakCount="2">
    <brk id="9" max="1048575" man="1"/>
    <brk id="19" max="1048575" man="1"/>
  </colBreaks>
  <drawing r:id="rId2"/>
  <legacyDrawing r:id="rId3"/>
  <oleObjects>
    <mc:AlternateContent xmlns:mc="http://schemas.openxmlformats.org/markup-compatibility/2006">
      <mc:Choice Requires="x14">
        <oleObject progId="MSPhotoEd.3" shapeId="4097" r:id="rId4">
          <objectPr defaultSize="0" autoPict="0" r:id="rId5">
            <anchor moveWithCells="1">
              <from>
                <xdr:col>0</xdr:col>
                <xdr:colOff>0</xdr:colOff>
                <xdr:row>0</xdr:row>
                <xdr:rowOff>57150</xdr:rowOff>
              </from>
              <to>
                <xdr:col>5</xdr:col>
                <xdr:colOff>3371850</xdr:colOff>
                <xdr:row>2</xdr:row>
                <xdr:rowOff>19050</xdr:rowOff>
              </to>
            </anchor>
          </objectPr>
        </oleObject>
      </mc:Choice>
      <mc:Fallback>
        <oleObject progId="MSPhotoEd.3" shapeId="4097" r:id="rId4"/>
      </mc:Fallback>
    </mc:AlternateContent>
    <mc:AlternateContent xmlns:mc="http://schemas.openxmlformats.org/markup-compatibility/2006">
      <mc:Choice Requires="x14">
        <oleObject progId="MSPhotoEd.3" shapeId="4099" r:id="rId6">
          <objectPr defaultSize="0" autoPict="0" r:id="rId5">
            <anchor moveWithCells="1">
              <from>
                <xdr:col>30</xdr:col>
                <xdr:colOff>38100</xdr:colOff>
                <xdr:row>0</xdr:row>
                <xdr:rowOff>9525</xdr:rowOff>
              </from>
              <to>
                <xdr:col>35</xdr:col>
                <xdr:colOff>266700</xdr:colOff>
                <xdr:row>1</xdr:row>
                <xdr:rowOff>123825</xdr:rowOff>
              </to>
            </anchor>
          </objectPr>
        </oleObject>
      </mc:Choice>
      <mc:Fallback>
        <oleObject progId="MSPhotoEd.3" shapeId="4099" r:id="rId6"/>
      </mc:Fallback>
    </mc:AlternateContent>
    <mc:AlternateContent xmlns:mc="http://schemas.openxmlformats.org/markup-compatibility/2006">
      <mc:Choice Requires="x14">
        <oleObject progId="MSPhotoEd.3" shapeId="4098" r:id="rId7">
          <objectPr defaultSize="0" autoPict="0" r:id="rId5">
            <anchor moveWithCells="1">
              <from>
                <xdr:col>9</xdr:col>
                <xdr:colOff>133350</xdr:colOff>
                <xdr:row>0</xdr:row>
                <xdr:rowOff>57150</xdr:rowOff>
              </from>
              <to>
                <xdr:col>14</xdr:col>
                <xdr:colOff>3305175</xdr:colOff>
                <xdr:row>2</xdr:row>
                <xdr:rowOff>19050</xdr:rowOff>
              </to>
            </anchor>
          </objectPr>
        </oleObject>
      </mc:Choice>
      <mc:Fallback>
        <oleObject progId="MSPhotoEd.3" shapeId="4098" r:id="rId7"/>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4E8C5-45B8-4CA2-8C17-9ADECF5EDEB0}">
  <sheetPr>
    <pageSetUpPr autoPageBreaks="0" fitToPage="1"/>
  </sheetPr>
  <dimension ref="A1:Y574"/>
  <sheetViews>
    <sheetView workbookViewId="0">
      <pane ySplit="6" topLeftCell="A7" activePane="bottomLeft" state="frozen"/>
      <selection pane="bottomLeft" activeCell="A7" sqref="A7"/>
    </sheetView>
  </sheetViews>
  <sheetFormatPr defaultColWidth="9.28515625" defaultRowHeight="12.75" outlineLevelRow="1" x14ac:dyDescent="0.2"/>
  <cols>
    <col min="1" max="1" width="2.28515625" style="370" customWidth="1"/>
    <col min="2" max="2" width="2.7109375" style="512" customWidth="1"/>
    <col min="3" max="3" width="4.5703125" style="512" customWidth="1"/>
    <col min="4" max="4" width="3.7109375" style="512" customWidth="1"/>
    <col min="5" max="5" width="4.42578125" style="512" customWidth="1"/>
    <col min="6" max="6" width="84.5703125" style="512" customWidth="1"/>
    <col min="7" max="7" width="55.28515625" style="548" customWidth="1"/>
    <col min="8" max="8" width="57" style="600" customWidth="1"/>
    <col min="9" max="9" width="14.42578125" style="549" customWidth="1"/>
    <col min="10" max="10" width="12.7109375" style="549" customWidth="1"/>
    <col min="11" max="11" width="19.28515625" style="370" customWidth="1"/>
    <col min="12" max="16384" width="9.28515625" style="370"/>
  </cols>
  <sheetData>
    <row r="1" spans="2:10" x14ac:dyDescent="0.2">
      <c r="H1" s="548"/>
    </row>
    <row r="2" spans="2:10" x14ac:dyDescent="0.2">
      <c r="H2" s="548"/>
    </row>
    <row r="3" spans="2:10" ht="13.5" thickBot="1" x14ac:dyDescent="0.25">
      <c r="B3" s="511"/>
      <c r="F3" s="511"/>
      <c r="H3" s="548"/>
    </row>
    <row r="4" spans="2:10" x14ac:dyDescent="0.2">
      <c r="B4" s="511"/>
      <c r="F4" s="511"/>
      <c r="G4" s="643" t="s">
        <v>185</v>
      </c>
      <c r="H4" s="644"/>
      <c r="I4" s="644"/>
      <c r="J4" s="645"/>
    </row>
    <row r="5" spans="2:10" ht="13.5" thickBot="1" x14ac:dyDescent="0.25">
      <c r="B5" s="511"/>
      <c r="F5" s="298"/>
      <c r="G5" s="646"/>
      <c r="H5" s="647"/>
      <c r="I5" s="647"/>
      <c r="J5" s="648"/>
    </row>
    <row r="6" spans="2:10" s="550" customFormat="1" ht="39" thickBot="1" x14ac:dyDescent="0.25">
      <c r="B6" s="551" t="s">
        <v>4</v>
      </c>
      <c r="C6" s="552"/>
      <c r="D6" s="552"/>
      <c r="E6" s="552"/>
      <c r="F6" s="552"/>
      <c r="G6" s="134" t="s">
        <v>241</v>
      </c>
      <c r="H6" s="378" t="s">
        <v>186</v>
      </c>
      <c r="I6" s="64" t="s">
        <v>293</v>
      </c>
      <c r="J6" s="65" t="s">
        <v>187</v>
      </c>
    </row>
    <row r="7" spans="2:10" x14ac:dyDescent="0.2">
      <c r="B7" s="553" t="s">
        <v>7</v>
      </c>
      <c r="G7" s="62"/>
      <c r="H7" s="554"/>
      <c r="I7" s="5" t="s">
        <v>234</v>
      </c>
      <c r="J7" s="61" t="s">
        <v>234</v>
      </c>
    </row>
    <row r="8" spans="2:10" x14ac:dyDescent="0.2">
      <c r="B8" s="555"/>
      <c r="C8" s="511" t="s">
        <v>143</v>
      </c>
      <c r="D8" s="511"/>
      <c r="G8" s="62"/>
      <c r="H8" s="554"/>
      <c r="I8" s="5" t="s">
        <v>234</v>
      </c>
      <c r="J8" s="61" t="s">
        <v>234</v>
      </c>
    </row>
    <row r="9" spans="2:10" x14ac:dyDescent="0.2">
      <c r="B9" s="555"/>
      <c r="C9" s="511"/>
      <c r="D9" s="511"/>
      <c r="F9" s="512" t="s">
        <v>292</v>
      </c>
      <c r="G9" s="62" t="s">
        <v>188</v>
      </c>
      <c r="H9" s="554" t="s">
        <v>189</v>
      </c>
      <c r="I9" s="424">
        <v>17</v>
      </c>
      <c r="J9" s="61">
        <v>2.2000000000000002</v>
      </c>
    </row>
    <row r="10" spans="2:10" x14ac:dyDescent="0.2">
      <c r="B10" s="555"/>
      <c r="C10" s="511"/>
      <c r="D10" s="511" t="s">
        <v>8</v>
      </c>
      <c r="G10" s="62"/>
      <c r="H10" s="554"/>
      <c r="I10" s="424" t="s">
        <v>234</v>
      </c>
      <c r="J10" s="61" t="s">
        <v>234</v>
      </c>
    </row>
    <row r="11" spans="2:10" ht="25.5" outlineLevel="1" x14ac:dyDescent="0.2">
      <c r="B11" s="555"/>
      <c r="E11" s="511"/>
      <c r="F11" s="512" t="s">
        <v>9</v>
      </c>
      <c r="G11" s="62" t="s">
        <v>190</v>
      </c>
      <c r="H11" s="554" t="s">
        <v>224</v>
      </c>
      <c r="I11" s="424">
        <v>17</v>
      </c>
      <c r="J11" s="61">
        <v>2.2000000000000002</v>
      </c>
    </row>
    <row r="12" spans="2:10" outlineLevel="1" x14ac:dyDescent="0.2">
      <c r="B12" s="555"/>
      <c r="F12" s="512" t="s">
        <v>10</v>
      </c>
      <c r="G12" s="62" t="s">
        <v>188</v>
      </c>
      <c r="H12" s="554" t="s">
        <v>189</v>
      </c>
      <c r="I12" s="424">
        <v>17</v>
      </c>
      <c r="J12" s="61">
        <v>2.2000000000000002</v>
      </c>
    </row>
    <row r="13" spans="2:10" x14ac:dyDescent="0.2">
      <c r="B13" s="555"/>
      <c r="D13" s="511" t="s">
        <v>302</v>
      </c>
      <c r="G13" s="62"/>
      <c r="H13" s="554"/>
      <c r="I13" s="5" t="s">
        <v>234</v>
      </c>
      <c r="J13" s="61" t="s">
        <v>234</v>
      </c>
    </row>
    <row r="14" spans="2:10" outlineLevel="1" x14ac:dyDescent="0.2">
      <c r="B14" s="555"/>
      <c r="F14" s="512" t="s">
        <v>290</v>
      </c>
      <c r="G14" s="62" t="s">
        <v>188</v>
      </c>
      <c r="H14" s="554" t="s">
        <v>189</v>
      </c>
      <c r="I14" s="5">
        <v>26</v>
      </c>
      <c r="J14" s="61">
        <v>2.2000000000000002</v>
      </c>
    </row>
    <row r="15" spans="2:10" outlineLevel="1" x14ac:dyDescent="0.2">
      <c r="B15" s="555"/>
      <c r="F15" s="512" t="s">
        <v>291</v>
      </c>
      <c r="G15" s="62" t="s">
        <v>191</v>
      </c>
      <c r="H15" s="554" t="s">
        <v>197</v>
      </c>
      <c r="I15" s="5">
        <v>26</v>
      </c>
      <c r="J15" s="61">
        <v>2.2000000000000002</v>
      </c>
    </row>
    <row r="16" spans="2:10" x14ac:dyDescent="0.2">
      <c r="B16" s="555"/>
      <c r="C16" s="511" t="s">
        <v>50</v>
      </c>
      <c r="D16" s="511"/>
      <c r="G16" s="62"/>
      <c r="H16" s="554"/>
      <c r="I16" s="5" t="s">
        <v>234</v>
      </c>
      <c r="J16" s="61" t="s">
        <v>234</v>
      </c>
    </row>
    <row r="17" spans="2:11" x14ac:dyDescent="0.2">
      <c r="B17" s="555"/>
      <c r="C17" s="511"/>
      <c r="D17" s="511" t="s">
        <v>51</v>
      </c>
      <c r="G17" s="556"/>
      <c r="H17" s="554"/>
      <c r="I17" s="557" t="s">
        <v>234</v>
      </c>
      <c r="J17" s="558" t="s">
        <v>234</v>
      </c>
    </row>
    <row r="18" spans="2:11" x14ac:dyDescent="0.2">
      <c r="B18" s="555"/>
      <c r="C18" s="511"/>
      <c r="D18" s="511"/>
      <c r="E18" s="512" t="s">
        <v>144</v>
      </c>
      <c r="G18" s="559"/>
      <c r="H18" s="554"/>
      <c r="I18" s="557" t="s">
        <v>234</v>
      </c>
      <c r="J18" s="558" t="s">
        <v>234</v>
      </c>
    </row>
    <row r="19" spans="2:11" ht="51" outlineLevel="1" x14ac:dyDescent="0.2">
      <c r="B19" s="555"/>
      <c r="C19" s="511"/>
      <c r="D19" s="511"/>
      <c r="F19" s="512" t="s">
        <v>145</v>
      </c>
      <c r="G19" s="559" t="s">
        <v>242</v>
      </c>
      <c r="H19" s="554" t="s">
        <v>225</v>
      </c>
      <c r="I19" s="557" t="s">
        <v>442</v>
      </c>
      <c r="J19" s="558">
        <v>2.2999999999999998</v>
      </c>
      <c r="K19" s="560"/>
    </row>
    <row r="20" spans="2:11" ht="51" outlineLevel="1" x14ac:dyDescent="0.2">
      <c r="B20" s="555"/>
      <c r="C20" s="511"/>
      <c r="D20" s="511"/>
      <c r="F20" s="512" t="s">
        <v>146</v>
      </c>
      <c r="G20" s="559" t="s">
        <v>242</v>
      </c>
      <c r="H20" s="554" t="s">
        <v>225</v>
      </c>
      <c r="I20" s="557" t="s">
        <v>442</v>
      </c>
      <c r="J20" s="558">
        <v>2.2999999999999998</v>
      </c>
    </row>
    <row r="21" spans="2:11" ht="51" outlineLevel="1" x14ac:dyDescent="0.2">
      <c r="B21" s="555"/>
      <c r="C21" s="511"/>
      <c r="D21" s="511"/>
      <c r="F21" s="512" t="s">
        <v>147</v>
      </c>
      <c r="G21" s="559" t="s">
        <v>242</v>
      </c>
      <c r="H21" s="554" t="s">
        <v>225</v>
      </c>
      <c r="I21" s="557" t="s">
        <v>442</v>
      </c>
      <c r="J21" s="558">
        <v>2.2999999999999998</v>
      </c>
    </row>
    <row r="22" spans="2:11" ht="51" outlineLevel="1" x14ac:dyDescent="0.2">
      <c r="B22" s="555"/>
      <c r="C22" s="511"/>
      <c r="D22" s="511"/>
      <c r="F22" s="512" t="s">
        <v>179</v>
      </c>
      <c r="G22" s="559" t="s">
        <v>242</v>
      </c>
      <c r="H22" s="554" t="s">
        <v>225</v>
      </c>
      <c r="I22" s="557" t="s">
        <v>442</v>
      </c>
      <c r="J22" s="558">
        <v>2.2999999999999998</v>
      </c>
    </row>
    <row r="23" spans="2:11" x14ac:dyDescent="0.2">
      <c r="B23" s="555"/>
      <c r="C23" s="511"/>
      <c r="D23" s="511"/>
      <c r="E23" s="512" t="s">
        <v>148</v>
      </c>
      <c r="G23" s="559"/>
      <c r="H23" s="554"/>
      <c r="I23" s="557" t="s">
        <v>234</v>
      </c>
      <c r="J23" s="558" t="s">
        <v>234</v>
      </c>
    </row>
    <row r="24" spans="2:11" ht="51" outlineLevel="1" x14ac:dyDescent="0.2">
      <c r="B24" s="555"/>
      <c r="C24" s="511"/>
      <c r="D24" s="511"/>
      <c r="F24" s="512" t="s">
        <v>149</v>
      </c>
      <c r="G24" s="559" t="s">
        <v>242</v>
      </c>
      <c r="H24" s="554" t="s">
        <v>225</v>
      </c>
      <c r="I24" s="557" t="s">
        <v>442</v>
      </c>
      <c r="J24" s="558">
        <v>2.2999999999999998</v>
      </c>
    </row>
    <row r="25" spans="2:11" ht="51" outlineLevel="1" x14ac:dyDescent="0.2">
      <c r="B25" s="555"/>
      <c r="C25" s="511"/>
      <c r="D25" s="511"/>
      <c r="F25" s="512" t="s">
        <v>150</v>
      </c>
      <c r="G25" s="559" t="s">
        <v>242</v>
      </c>
      <c r="H25" s="554" t="s">
        <v>225</v>
      </c>
      <c r="I25" s="557" t="s">
        <v>442</v>
      </c>
      <c r="J25" s="558">
        <v>2.2999999999999998</v>
      </c>
    </row>
    <row r="26" spans="2:11" ht="51" outlineLevel="1" x14ac:dyDescent="0.2">
      <c r="B26" s="555"/>
      <c r="C26" s="511"/>
      <c r="D26" s="511"/>
      <c r="F26" s="512" t="s">
        <v>151</v>
      </c>
      <c r="G26" s="559" t="s">
        <v>242</v>
      </c>
      <c r="H26" s="554" t="s">
        <v>225</v>
      </c>
      <c r="I26" s="557" t="s">
        <v>442</v>
      </c>
      <c r="J26" s="558">
        <v>2.2999999999999998</v>
      </c>
    </row>
    <row r="27" spans="2:11" ht="51" outlineLevel="1" x14ac:dyDescent="0.2">
      <c r="B27" s="555"/>
      <c r="C27" s="511"/>
      <c r="D27" s="511"/>
      <c r="F27" s="512" t="s">
        <v>180</v>
      </c>
      <c r="G27" s="559" t="s">
        <v>242</v>
      </c>
      <c r="H27" s="554" t="s">
        <v>225</v>
      </c>
      <c r="I27" s="557" t="s">
        <v>442</v>
      </c>
      <c r="J27" s="558">
        <v>2.2999999999999998</v>
      </c>
    </row>
    <row r="28" spans="2:11" x14ac:dyDescent="0.2">
      <c r="B28" s="555"/>
      <c r="C28" s="511"/>
      <c r="D28" s="511"/>
      <c r="E28" s="512" t="s">
        <v>283</v>
      </c>
      <c r="G28" s="559"/>
      <c r="H28" s="554"/>
      <c r="I28" s="557" t="s">
        <v>234</v>
      </c>
      <c r="J28" s="558" t="s">
        <v>234</v>
      </c>
    </row>
    <row r="29" spans="2:11" ht="51" x14ac:dyDescent="0.2">
      <c r="B29" s="555"/>
      <c r="C29" s="511"/>
      <c r="D29" s="511"/>
      <c r="F29" s="512" t="s">
        <v>283</v>
      </c>
      <c r="G29" s="559" t="s">
        <v>242</v>
      </c>
      <c r="H29" s="554" t="s">
        <v>225</v>
      </c>
      <c r="I29" s="557" t="s">
        <v>442</v>
      </c>
      <c r="J29" s="558">
        <v>2.2999999999999998</v>
      </c>
    </row>
    <row r="30" spans="2:11" x14ac:dyDescent="0.2">
      <c r="B30" s="555"/>
      <c r="C30" s="511"/>
      <c r="D30" s="511" t="s">
        <v>52</v>
      </c>
      <c r="G30" s="559"/>
      <c r="H30" s="554"/>
      <c r="I30" s="557" t="s">
        <v>234</v>
      </c>
      <c r="J30" s="558" t="s">
        <v>234</v>
      </c>
    </row>
    <row r="31" spans="2:11" x14ac:dyDescent="0.2">
      <c r="B31" s="555"/>
      <c r="C31" s="511"/>
      <c r="D31" s="511"/>
      <c r="E31" s="512" t="s">
        <v>53</v>
      </c>
      <c r="G31" s="559"/>
      <c r="H31" s="554"/>
      <c r="I31" s="557" t="s">
        <v>234</v>
      </c>
      <c r="J31" s="558" t="s">
        <v>234</v>
      </c>
    </row>
    <row r="32" spans="2:11" ht="51" outlineLevel="1" x14ac:dyDescent="0.2">
      <c r="B32" s="555"/>
      <c r="C32" s="511"/>
      <c r="D32" s="511"/>
      <c r="F32" s="512" t="s">
        <v>54</v>
      </c>
      <c r="G32" s="559" t="s">
        <v>242</v>
      </c>
      <c r="H32" s="554" t="s">
        <v>225</v>
      </c>
      <c r="I32" s="557" t="s">
        <v>442</v>
      </c>
      <c r="J32" s="558">
        <v>2.2999999999999998</v>
      </c>
    </row>
    <row r="33" spans="2:10" ht="51" outlineLevel="1" x14ac:dyDescent="0.2">
      <c r="B33" s="555"/>
      <c r="C33" s="511"/>
      <c r="D33" s="511"/>
      <c r="F33" s="512" t="s">
        <v>415</v>
      </c>
      <c r="G33" s="559" t="s">
        <v>242</v>
      </c>
      <c r="H33" s="554" t="s">
        <v>225</v>
      </c>
      <c r="I33" s="557" t="s">
        <v>442</v>
      </c>
      <c r="J33" s="558">
        <v>2.2999999999999998</v>
      </c>
    </row>
    <row r="34" spans="2:10" x14ac:dyDescent="0.2">
      <c r="B34" s="555"/>
      <c r="C34" s="511"/>
      <c r="D34" s="511"/>
      <c r="E34" s="512" t="s">
        <v>55</v>
      </c>
      <c r="G34" s="559"/>
      <c r="H34" s="554"/>
      <c r="I34" s="557" t="s">
        <v>234</v>
      </c>
      <c r="J34" s="558" t="s">
        <v>234</v>
      </c>
    </row>
    <row r="35" spans="2:10" ht="51" outlineLevel="1" x14ac:dyDescent="0.2">
      <c r="B35" s="555"/>
      <c r="C35" s="511"/>
      <c r="D35" s="511"/>
      <c r="F35" s="512" t="s">
        <v>152</v>
      </c>
      <c r="G35" s="559" t="s">
        <v>242</v>
      </c>
      <c r="H35" s="554" t="s">
        <v>225</v>
      </c>
      <c r="I35" s="557" t="s">
        <v>442</v>
      </c>
      <c r="J35" s="558">
        <v>2.2999999999999998</v>
      </c>
    </row>
    <row r="36" spans="2:10" ht="51" outlineLevel="1" x14ac:dyDescent="0.2">
      <c r="B36" s="555"/>
      <c r="C36" s="511"/>
      <c r="D36" s="511"/>
      <c r="F36" s="512" t="s">
        <v>416</v>
      </c>
      <c r="G36" s="559" t="s">
        <v>242</v>
      </c>
      <c r="H36" s="554" t="s">
        <v>225</v>
      </c>
      <c r="I36" s="557" t="s">
        <v>442</v>
      </c>
      <c r="J36" s="558">
        <v>2.2999999999999998</v>
      </c>
    </row>
    <row r="37" spans="2:10" x14ac:dyDescent="0.2">
      <c r="B37" s="555"/>
      <c r="C37" s="511"/>
      <c r="D37" s="511"/>
      <c r="E37" s="512" t="s">
        <v>56</v>
      </c>
      <c r="G37" s="559"/>
      <c r="H37" s="554"/>
      <c r="I37" s="557" t="s">
        <v>234</v>
      </c>
      <c r="J37" s="558" t="s">
        <v>234</v>
      </c>
    </row>
    <row r="38" spans="2:10" ht="51" outlineLevel="1" x14ac:dyDescent="0.2">
      <c r="B38" s="555"/>
      <c r="C38" s="511"/>
      <c r="D38" s="511"/>
      <c r="F38" s="512" t="s">
        <v>153</v>
      </c>
      <c r="G38" s="559" t="s">
        <v>242</v>
      </c>
      <c r="H38" s="554" t="s">
        <v>225</v>
      </c>
      <c r="I38" s="557" t="s">
        <v>442</v>
      </c>
      <c r="J38" s="558">
        <v>2.2999999999999998</v>
      </c>
    </row>
    <row r="39" spans="2:10" ht="51" outlineLevel="1" x14ac:dyDescent="0.2">
      <c r="B39" s="555"/>
      <c r="C39" s="511"/>
      <c r="D39" s="511"/>
      <c r="F39" s="512" t="s">
        <v>417</v>
      </c>
      <c r="G39" s="559" t="s">
        <v>242</v>
      </c>
      <c r="H39" s="554" t="s">
        <v>225</v>
      </c>
      <c r="I39" s="557" t="s">
        <v>442</v>
      </c>
      <c r="J39" s="558">
        <v>2.2999999999999998</v>
      </c>
    </row>
    <row r="40" spans="2:10" x14ac:dyDescent="0.2">
      <c r="B40" s="555"/>
      <c r="C40" s="511"/>
      <c r="D40" s="511" t="s">
        <v>57</v>
      </c>
      <c r="G40" s="559"/>
      <c r="H40" s="554"/>
      <c r="I40" s="557" t="s">
        <v>234</v>
      </c>
      <c r="J40" s="558" t="s">
        <v>234</v>
      </c>
    </row>
    <row r="41" spans="2:10" x14ac:dyDescent="0.2">
      <c r="B41" s="555"/>
      <c r="C41" s="511"/>
      <c r="D41" s="511"/>
      <c r="E41" s="512" t="s">
        <v>160</v>
      </c>
      <c r="G41" s="559"/>
      <c r="H41" s="554"/>
      <c r="I41" s="557" t="s">
        <v>234</v>
      </c>
      <c r="J41" s="558" t="s">
        <v>234</v>
      </c>
    </row>
    <row r="42" spans="2:10" ht="51" outlineLevel="1" x14ac:dyDescent="0.2">
      <c r="B42" s="555"/>
      <c r="C42" s="511"/>
      <c r="D42" s="511"/>
      <c r="F42" s="512" t="s">
        <v>60</v>
      </c>
      <c r="G42" s="559" t="s">
        <v>242</v>
      </c>
      <c r="H42" s="554" t="s">
        <v>225</v>
      </c>
      <c r="I42" s="557" t="s">
        <v>442</v>
      </c>
      <c r="J42" s="558">
        <v>2.2999999999999998</v>
      </c>
    </row>
    <row r="43" spans="2:10" ht="51" outlineLevel="1" x14ac:dyDescent="0.2">
      <c r="B43" s="555"/>
      <c r="C43" s="511"/>
      <c r="D43" s="511"/>
      <c r="F43" s="512" t="s">
        <v>161</v>
      </c>
      <c r="G43" s="559" t="s">
        <v>242</v>
      </c>
      <c r="H43" s="554" t="s">
        <v>225</v>
      </c>
      <c r="I43" s="557" t="s">
        <v>442</v>
      </c>
      <c r="J43" s="558">
        <v>2.2999999999999998</v>
      </c>
    </row>
    <row r="44" spans="2:10" x14ac:dyDescent="0.2">
      <c r="B44" s="555"/>
      <c r="C44" s="511"/>
      <c r="D44" s="511"/>
      <c r="E44" s="512" t="s">
        <v>154</v>
      </c>
      <c r="G44" s="559"/>
      <c r="H44" s="554"/>
      <c r="I44" s="557" t="s">
        <v>234</v>
      </c>
      <c r="J44" s="558" t="s">
        <v>234</v>
      </c>
    </row>
    <row r="45" spans="2:10" ht="51" outlineLevel="1" x14ac:dyDescent="0.2">
      <c r="B45" s="555"/>
      <c r="C45" s="511"/>
      <c r="D45" s="511"/>
      <c r="F45" s="512" t="s">
        <v>58</v>
      </c>
      <c r="G45" s="559" t="s">
        <v>242</v>
      </c>
      <c r="H45" s="554" t="s">
        <v>225</v>
      </c>
      <c r="I45" s="557" t="s">
        <v>442</v>
      </c>
      <c r="J45" s="558">
        <v>2.2999999999999998</v>
      </c>
    </row>
    <row r="46" spans="2:10" ht="51" outlineLevel="1" x14ac:dyDescent="0.2">
      <c r="B46" s="555"/>
      <c r="C46" s="511"/>
      <c r="D46" s="511"/>
      <c r="F46" s="512" t="s">
        <v>155</v>
      </c>
      <c r="G46" s="559" t="s">
        <v>242</v>
      </c>
      <c r="H46" s="554" t="s">
        <v>225</v>
      </c>
      <c r="I46" s="557" t="s">
        <v>442</v>
      </c>
      <c r="J46" s="558">
        <v>2.2999999999999998</v>
      </c>
    </row>
    <row r="47" spans="2:10" ht="51" outlineLevel="1" x14ac:dyDescent="0.2">
      <c r="B47" s="555"/>
      <c r="C47" s="511"/>
      <c r="D47" s="511"/>
      <c r="F47" s="512" t="s">
        <v>156</v>
      </c>
      <c r="G47" s="559" t="s">
        <v>242</v>
      </c>
      <c r="H47" s="554" t="s">
        <v>225</v>
      </c>
      <c r="I47" s="557" t="s">
        <v>442</v>
      </c>
      <c r="J47" s="558">
        <v>2.2999999999999998</v>
      </c>
    </row>
    <row r="48" spans="2:10" x14ac:dyDescent="0.2">
      <c r="B48" s="555"/>
      <c r="C48" s="511"/>
      <c r="D48" s="511"/>
      <c r="E48" s="512" t="s">
        <v>162</v>
      </c>
      <c r="G48" s="559"/>
      <c r="H48" s="554"/>
      <c r="I48" s="557" t="s">
        <v>234</v>
      </c>
      <c r="J48" s="558" t="s">
        <v>234</v>
      </c>
    </row>
    <row r="49" spans="2:10" ht="51" outlineLevel="1" x14ac:dyDescent="0.2">
      <c r="B49" s="555"/>
      <c r="C49" s="511"/>
      <c r="D49" s="511"/>
      <c r="F49" s="512" t="s">
        <v>61</v>
      </c>
      <c r="G49" s="559" t="s">
        <v>242</v>
      </c>
      <c r="H49" s="554" t="s">
        <v>225</v>
      </c>
      <c r="I49" s="557" t="s">
        <v>442</v>
      </c>
      <c r="J49" s="558">
        <v>2.2999999999999998</v>
      </c>
    </row>
    <row r="50" spans="2:10" ht="51" outlineLevel="1" x14ac:dyDescent="0.2">
      <c r="B50" s="555"/>
      <c r="C50" s="511"/>
      <c r="D50" s="511"/>
      <c r="F50" s="512" t="s">
        <v>163</v>
      </c>
      <c r="G50" s="559" t="s">
        <v>242</v>
      </c>
      <c r="H50" s="554" t="s">
        <v>225</v>
      </c>
      <c r="I50" s="557" t="s">
        <v>442</v>
      </c>
      <c r="J50" s="558">
        <v>2.2999999999999998</v>
      </c>
    </row>
    <row r="51" spans="2:10" x14ac:dyDescent="0.2">
      <c r="B51" s="555"/>
      <c r="C51" s="511"/>
      <c r="D51" s="511"/>
      <c r="E51" s="512" t="s">
        <v>157</v>
      </c>
      <c r="G51" s="559"/>
      <c r="H51" s="554"/>
      <c r="I51" s="557" t="s">
        <v>234</v>
      </c>
      <c r="J51" s="558" t="s">
        <v>234</v>
      </c>
    </row>
    <row r="52" spans="2:10" ht="51" outlineLevel="1" x14ac:dyDescent="0.2">
      <c r="B52" s="555"/>
      <c r="C52" s="511"/>
      <c r="D52" s="511"/>
      <c r="F52" s="512" t="s">
        <v>59</v>
      </c>
      <c r="G52" s="559" t="s">
        <v>242</v>
      </c>
      <c r="H52" s="554" t="s">
        <v>225</v>
      </c>
      <c r="I52" s="557" t="s">
        <v>442</v>
      </c>
      <c r="J52" s="558">
        <v>2.2999999999999998</v>
      </c>
    </row>
    <row r="53" spans="2:10" ht="51" outlineLevel="1" x14ac:dyDescent="0.2">
      <c r="B53" s="555"/>
      <c r="C53" s="511"/>
      <c r="D53" s="511"/>
      <c r="F53" s="512" t="s">
        <v>158</v>
      </c>
      <c r="G53" s="559" t="s">
        <v>242</v>
      </c>
      <c r="H53" s="554" t="s">
        <v>225</v>
      </c>
      <c r="I53" s="557" t="s">
        <v>442</v>
      </c>
      <c r="J53" s="558">
        <v>2.2999999999999998</v>
      </c>
    </row>
    <row r="54" spans="2:10" ht="51" outlineLevel="1" x14ac:dyDescent="0.2">
      <c r="B54" s="555"/>
      <c r="C54" s="511"/>
      <c r="D54" s="511"/>
      <c r="F54" s="512" t="s">
        <v>159</v>
      </c>
      <c r="G54" s="559" t="s">
        <v>242</v>
      </c>
      <c r="H54" s="554" t="s">
        <v>225</v>
      </c>
      <c r="I54" s="557" t="s">
        <v>442</v>
      </c>
      <c r="J54" s="558">
        <v>2.2999999999999998</v>
      </c>
    </row>
    <row r="55" spans="2:10" x14ac:dyDescent="0.2">
      <c r="B55" s="555"/>
      <c r="C55" s="511"/>
      <c r="D55" s="511"/>
      <c r="E55" s="512" t="s">
        <v>418</v>
      </c>
      <c r="G55" s="559"/>
      <c r="H55" s="554"/>
      <c r="I55" s="557" t="s">
        <v>234</v>
      </c>
      <c r="J55" s="558" t="s">
        <v>234</v>
      </c>
    </row>
    <row r="56" spans="2:10" ht="51" outlineLevel="1" x14ac:dyDescent="0.2">
      <c r="B56" s="555"/>
      <c r="C56" s="511"/>
      <c r="D56" s="511"/>
      <c r="F56" s="512" t="s">
        <v>418</v>
      </c>
      <c r="G56" s="559" t="s">
        <v>242</v>
      </c>
      <c r="H56" s="554" t="s">
        <v>225</v>
      </c>
      <c r="I56" s="557" t="s">
        <v>442</v>
      </c>
      <c r="J56" s="558">
        <v>2.2999999999999998</v>
      </c>
    </row>
    <row r="57" spans="2:10" x14ac:dyDescent="0.2">
      <c r="B57" s="555"/>
      <c r="C57" s="511"/>
      <c r="D57" s="511" t="s">
        <v>168</v>
      </c>
      <c r="G57" s="559"/>
      <c r="H57" s="554"/>
      <c r="I57" s="557" t="s">
        <v>234</v>
      </c>
      <c r="J57" s="558" t="s">
        <v>234</v>
      </c>
    </row>
    <row r="58" spans="2:10" x14ac:dyDescent="0.2">
      <c r="B58" s="555"/>
      <c r="C58" s="511"/>
      <c r="D58" s="511"/>
      <c r="E58" s="512" t="s">
        <v>169</v>
      </c>
      <c r="G58" s="559"/>
      <c r="H58" s="554"/>
      <c r="I58" s="557" t="s">
        <v>234</v>
      </c>
      <c r="J58" s="558" t="s">
        <v>234</v>
      </c>
    </row>
    <row r="59" spans="2:10" ht="51" outlineLevel="1" x14ac:dyDescent="0.2">
      <c r="B59" s="555"/>
      <c r="C59" s="511"/>
      <c r="D59" s="511"/>
      <c r="F59" s="512" t="s">
        <v>164</v>
      </c>
      <c r="G59" s="559" t="s">
        <v>242</v>
      </c>
      <c r="H59" s="554" t="s">
        <v>225</v>
      </c>
      <c r="I59" s="557" t="s">
        <v>442</v>
      </c>
      <c r="J59" s="558">
        <v>2.2999999999999998</v>
      </c>
    </row>
    <row r="60" spans="2:10" ht="51" outlineLevel="1" x14ac:dyDescent="0.2">
      <c r="B60" s="555"/>
      <c r="C60" s="511"/>
      <c r="D60" s="511"/>
      <c r="F60" s="512" t="s">
        <v>166</v>
      </c>
      <c r="G60" s="559" t="s">
        <v>242</v>
      </c>
      <c r="H60" s="554" t="s">
        <v>225</v>
      </c>
      <c r="I60" s="557" t="s">
        <v>442</v>
      </c>
      <c r="J60" s="558">
        <v>2.2999999999999998</v>
      </c>
    </row>
    <row r="61" spans="2:10" x14ac:dyDescent="0.2">
      <c r="B61" s="555"/>
      <c r="C61" s="511"/>
      <c r="D61" s="511"/>
      <c r="E61" s="512" t="s">
        <v>170</v>
      </c>
      <c r="G61" s="559"/>
      <c r="H61" s="554"/>
      <c r="I61" s="557" t="s">
        <v>234</v>
      </c>
      <c r="J61" s="558" t="s">
        <v>234</v>
      </c>
    </row>
    <row r="62" spans="2:10" ht="51" outlineLevel="1" x14ac:dyDescent="0.2">
      <c r="B62" s="555"/>
      <c r="C62" s="511"/>
      <c r="D62" s="511"/>
      <c r="F62" s="512" t="s">
        <v>165</v>
      </c>
      <c r="G62" s="559" t="s">
        <v>242</v>
      </c>
      <c r="H62" s="554" t="s">
        <v>225</v>
      </c>
      <c r="I62" s="557" t="s">
        <v>442</v>
      </c>
      <c r="J62" s="558">
        <v>2.2999999999999998</v>
      </c>
    </row>
    <row r="63" spans="2:10" ht="51" outlineLevel="1" x14ac:dyDescent="0.2">
      <c r="B63" s="555"/>
      <c r="C63" s="511"/>
      <c r="D63" s="511"/>
      <c r="F63" s="512" t="s">
        <v>167</v>
      </c>
      <c r="G63" s="559" t="s">
        <v>242</v>
      </c>
      <c r="H63" s="554" t="s">
        <v>225</v>
      </c>
      <c r="I63" s="557" t="s">
        <v>442</v>
      </c>
      <c r="J63" s="558">
        <v>2.2999999999999998</v>
      </c>
    </row>
    <row r="64" spans="2:10" x14ac:dyDescent="0.2">
      <c r="B64" s="555"/>
      <c r="C64" s="511"/>
      <c r="D64" s="511"/>
      <c r="E64" s="512" t="s">
        <v>419</v>
      </c>
      <c r="G64" s="559"/>
      <c r="H64" s="554"/>
      <c r="I64" s="557" t="s">
        <v>234</v>
      </c>
      <c r="J64" s="558" t="s">
        <v>234</v>
      </c>
    </row>
    <row r="65" spans="2:10" ht="51" outlineLevel="1" x14ac:dyDescent="0.2">
      <c r="B65" s="555"/>
      <c r="C65" s="511"/>
      <c r="D65" s="511"/>
      <c r="F65" s="512" t="s">
        <v>419</v>
      </c>
      <c r="G65" s="559" t="s">
        <v>242</v>
      </c>
      <c r="H65" s="554" t="s">
        <v>225</v>
      </c>
      <c r="I65" s="557" t="s">
        <v>442</v>
      </c>
      <c r="J65" s="558">
        <v>2.2999999999999998</v>
      </c>
    </row>
    <row r="66" spans="2:10" x14ac:dyDescent="0.2">
      <c r="B66" s="555"/>
      <c r="C66" s="511"/>
      <c r="D66" s="511" t="s">
        <v>62</v>
      </c>
      <c r="G66" s="559"/>
      <c r="H66" s="554"/>
      <c r="I66" s="557" t="s">
        <v>234</v>
      </c>
      <c r="J66" s="558" t="s">
        <v>234</v>
      </c>
    </row>
    <row r="67" spans="2:10" outlineLevel="1" x14ac:dyDescent="0.2">
      <c r="B67" s="555"/>
      <c r="C67" s="511"/>
      <c r="D67" s="511"/>
      <c r="F67" s="512" t="s">
        <v>172</v>
      </c>
      <c r="G67" s="559" t="s">
        <v>192</v>
      </c>
      <c r="H67" s="554" t="s">
        <v>193</v>
      </c>
      <c r="I67" s="557">
        <v>29</v>
      </c>
      <c r="J67" s="558">
        <v>2.2999999999999998</v>
      </c>
    </row>
    <row r="68" spans="2:10" ht="25.5" outlineLevel="1" x14ac:dyDescent="0.2">
      <c r="B68" s="555"/>
      <c r="C68" s="511"/>
      <c r="D68" s="511"/>
      <c r="F68" s="512" t="s">
        <v>173</v>
      </c>
      <c r="G68" s="559" t="s">
        <v>192</v>
      </c>
      <c r="H68" s="554" t="s">
        <v>194</v>
      </c>
      <c r="I68" s="557">
        <v>30</v>
      </c>
      <c r="J68" s="558">
        <v>2.2999999999999998</v>
      </c>
    </row>
    <row r="69" spans="2:10" outlineLevel="1" x14ac:dyDescent="0.2">
      <c r="B69" s="555"/>
      <c r="C69" s="511"/>
      <c r="D69" s="511"/>
      <c r="F69" s="512" t="s">
        <v>171</v>
      </c>
      <c r="G69" s="559" t="s">
        <v>192</v>
      </c>
      <c r="H69" s="554" t="s">
        <v>195</v>
      </c>
      <c r="I69" s="557">
        <v>37</v>
      </c>
      <c r="J69" s="558">
        <v>2.2999999999999998</v>
      </c>
    </row>
    <row r="70" spans="2:10" x14ac:dyDescent="0.2">
      <c r="B70" s="555"/>
      <c r="D70" s="511" t="s">
        <v>174</v>
      </c>
      <c r="G70" s="559"/>
      <c r="H70" s="554"/>
      <c r="I70" s="557" t="s">
        <v>234</v>
      </c>
      <c r="J70" s="558" t="s">
        <v>234</v>
      </c>
    </row>
    <row r="71" spans="2:10" outlineLevel="1" x14ac:dyDescent="0.2">
      <c r="B71" s="555"/>
      <c r="C71" s="511"/>
      <c r="D71" s="511"/>
      <c r="F71" s="512" t="s">
        <v>175</v>
      </c>
      <c r="G71" s="607" t="s">
        <v>191</v>
      </c>
      <c r="H71" s="601" t="s">
        <v>197</v>
      </c>
      <c r="I71" s="608">
        <v>17</v>
      </c>
      <c r="J71" s="558">
        <v>2.2999999999999998</v>
      </c>
    </row>
    <row r="72" spans="2:10" outlineLevel="1" x14ac:dyDescent="0.2">
      <c r="B72" s="555"/>
      <c r="C72" s="511"/>
      <c r="D72" s="511"/>
      <c r="F72" s="512" t="s">
        <v>176</v>
      </c>
      <c r="G72" s="607" t="s">
        <v>191</v>
      </c>
      <c r="H72" s="601" t="s">
        <v>197</v>
      </c>
      <c r="I72" s="608">
        <v>17</v>
      </c>
      <c r="J72" s="558">
        <v>2.2999999999999998</v>
      </c>
    </row>
    <row r="73" spans="2:10" x14ac:dyDescent="0.2">
      <c r="B73" s="555"/>
      <c r="C73" s="511" t="s">
        <v>11</v>
      </c>
      <c r="D73" s="511"/>
      <c r="G73" s="62"/>
      <c r="H73" s="554"/>
      <c r="I73" s="5" t="s">
        <v>234</v>
      </c>
      <c r="J73" s="61" t="s">
        <v>234</v>
      </c>
    </row>
    <row r="74" spans="2:10" x14ac:dyDescent="0.2">
      <c r="B74" s="555"/>
      <c r="C74" s="511"/>
      <c r="D74" s="511" t="s">
        <v>12</v>
      </c>
      <c r="G74" s="559"/>
      <c r="H74" s="554"/>
      <c r="I74" s="557" t="s">
        <v>234</v>
      </c>
      <c r="J74" s="558" t="s">
        <v>234</v>
      </c>
    </row>
    <row r="75" spans="2:10" x14ac:dyDescent="0.2">
      <c r="B75" s="555"/>
      <c r="C75" s="511"/>
      <c r="D75" s="511"/>
      <c r="E75" s="512" t="s">
        <v>13</v>
      </c>
      <c r="G75" s="62"/>
      <c r="H75" s="554"/>
      <c r="I75" s="5" t="s">
        <v>234</v>
      </c>
      <c r="J75" s="61" t="s">
        <v>234</v>
      </c>
    </row>
    <row r="76" spans="2:10" ht="51" outlineLevel="1" x14ac:dyDescent="0.2">
      <c r="B76" s="555"/>
      <c r="F76" s="512" t="s">
        <v>14</v>
      </c>
      <c r="G76" s="62" t="s">
        <v>191</v>
      </c>
      <c r="H76" s="554" t="s">
        <v>221</v>
      </c>
      <c r="I76" s="5">
        <v>25</v>
      </c>
      <c r="J76" s="61">
        <v>2.4</v>
      </c>
    </row>
    <row r="77" spans="2:10" ht="51" outlineLevel="1" x14ac:dyDescent="0.2">
      <c r="B77" s="555"/>
      <c r="F77" s="512" t="s">
        <v>15</v>
      </c>
      <c r="G77" s="62" t="s">
        <v>196</v>
      </c>
      <c r="H77" s="554" t="s">
        <v>221</v>
      </c>
      <c r="I77" s="5">
        <v>25</v>
      </c>
      <c r="J77" s="61">
        <v>2.4</v>
      </c>
    </row>
    <row r="78" spans="2:10" ht="89.25" outlineLevel="1" x14ac:dyDescent="0.2">
      <c r="B78" s="555"/>
      <c r="F78" s="512" t="s">
        <v>16</v>
      </c>
      <c r="G78" s="62" t="s">
        <v>294</v>
      </c>
      <c r="H78" s="554" t="s">
        <v>284</v>
      </c>
      <c r="I78" s="376">
        <v>25</v>
      </c>
      <c r="J78" s="377">
        <v>2.4</v>
      </c>
    </row>
    <row r="79" spans="2:10" ht="63.75" outlineLevel="1" x14ac:dyDescent="0.2">
      <c r="B79" s="555"/>
      <c r="F79" s="512" t="s">
        <v>17</v>
      </c>
      <c r="G79" s="62" t="s">
        <v>295</v>
      </c>
      <c r="H79" s="554" t="s">
        <v>285</v>
      </c>
      <c r="I79" s="376">
        <v>25</v>
      </c>
      <c r="J79" s="377">
        <v>2.4</v>
      </c>
    </row>
    <row r="80" spans="2:10" x14ac:dyDescent="0.2">
      <c r="B80" s="555"/>
      <c r="E80" s="512" t="s">
        <v>222</v>
      </c>
      <c r="G80" s="62"/>
      <c r="H80" s="554"/>
      <c r="I80" s="5" t="s">
        <v>234</v>
      </c>
      <c r="J80" s="61" t="s">
        <v>234</v>
      </c>
    </row>
    <row r="81" spans="2:10" outlineLevel="1" x14ac:dyDescent="0.2">
      <c r="B81" s="555"/>
      <c r="F81" s="512" t="s">
        <v>19</v>
      </c>
      <c r="G81" s="62" t="s">
        <v>191</v>
      </c>
      <c r="H81" s="554" t="s">
        <v>195</v>
      </c>
      <c r="I81" s="5">
        <v>25</v>
      </c>
      <c r="J81" s="61">
        <v>2.4</v>
      </c>
    </row>
    <row r="82" spans="2:10" ht="89.25" outlineLevel="1" x14ac:dyDescent="0.2">
      <c r="B82" s="555"/>
      <c r="F82" s="512" t="s">
        <v>20</v>
      </c>
      <c r="G82" s="62" t="s">
        <v>196</v>
      </c>
      <c r="H82" s="554" t="s">
        <v>296</v>
      </c>
      <c r="I82" s="5">
        <v>25</v>
      </c>
      <c r="J82" s="61">
        <v>2.4</v>
      </c>
    </row>
    <row r="83" spans="2:10" x14ac:dyDescent="0.2">
      <c r="B83" s="555"/>
      <c r="E83" s="512" t="s">
        <v>21</v>
      </c>
      <c r="G83" s="62"/>
      <c r="H83" s="554"/>
      <c r="I83" s="5" t="s">
        <v>234</v>
      </c>
      <c r="J83" s="61" t="s">
        <v>234</v>
      </c>
    </row>
    <row r="84" spans="2:10" outlineLevel="1" x14ac:dyDescent="0.2">
      <c r="B84" s="555"/>
      <c r="F84" s="512" t="s">
        <v>22</v>
      </c>
      <c r="G84" s="62" t="s">
        <v>191</v>
      </c>
      <c r="H84" s="554" t="s">
        <v>195</v>
      </c>
      <c r="I84" s="5">
        <v>25</v>
      </c>
      <c r="J84" s="61">
        <v>2.4</v>
      </c>
    </row>
    <row r="85" spans="2:10" ht="89.25" outlineLevel="1" x14ac:dyDescent="0.2">
      <c r="B85" s="555"/>
      <c r="F85" s="512" t="s">
        <v>23</v>
      </c>
      <c r="G85" s="62" t="s">
        <v>196</v>
      </c>
      <c r="H85" s="554" t="s">
        <v>296</v>
      </c>
      <c r="I85" s="5">
        <v>25</v>
      </c>
      <c r="J85" s="61">
        <v>2.4</v>
      </c>
    </row>
    <row r="86" spans="2:10" x14ac:dyDescent="0.2">
      <c r="B86" s="555"/>
      <c r="C86" s="511"/>
      <c r="D86" s="511" t="s">
        <v>24</v>
      </c>
      <c r="G86" s="559"/>
      <c r="H86" s="554"/>
      <c r="I86" s="557" t="s">
        <v>234</v>
      </c>
      <c r="J86" s="558" t="s">
        <v>234</v>
      </c>
    </row>
    <row r="87" spans="2:10" x14ac:dyDescent="0.2">
      <c r="B87" s="555"/>
      <c r="C87" s="511"/>
      <c r="D87" s="511"/>
      <c r="E87" s="512" t="s">
        <v>25</v>
      </c>
      <c r="G87" s="62"/>
      <c r="H87" s="554"/>
      <c r="I87" s="5" t="s">
        <v>234</v>
      </c>
      <c r="J87" s="61" t="s">
        <v>234</v>
      </c>
    </row>
    <row r="88" spans="2:10" ht="51" outlineLevel="1" x14ac:dyDescent="0.2">
      <c r="B88" s="555"/>
      <c r="F88" s="512" t="s">
        <v>26</v>
      </c>
      <c r="G88" s="62" t="s">
        <v>191</v>
      </c>
      <c r="H88" s="554" t="s">
        <v>221</v>
      </c>
      <c r="I88" s="5">
        <v>25</v>
      </c>
      <c r="J88" s="61">
        <v>2.4</v>
      </c>
    </row>
    <row r="89" spans="2:10" ht="51" outlineLevel="1" x14ac:dyDescent="0.2">
      <c r="B89" s="555"/>
      <c r="F89" s="512" t="s">
        <v>27</v>
      </c>
      <c r="G89" s="62" t="s">
        <v>196</v>
      </c>
      <c r="H89" s="554" t="s">
        <v>221</v>
      </c>
      <c r="I89" s="5">
        <v>25</v>
      </c>
      <c r="J89" s="61">
        <v>2.4</v>
      </c>
    </row>
    <row r="90" spans="2:10" ht="89.25" outlineLevel="1" x14ac:dyDescent="0.2">
      <c r="B90" s="555"/>
      <c r="F90" s="512" t="s">
        <v>28</v>
      </c>
      <c r="G90" s="62" t="s">
        <v>294</v>
      </c>
      <c r="H90" s="554" t="s">
        <v>284</v>
      </c>
      <c r="I90" s="5">
        <v>25</v>
      </c>
      <c r="J90" s="61">
        <v>2.4</v>
      </c>
    </row>
    <row r="91" spans="2:10" ht="63.75" outlineLevel="1" x14ac:dyDescent="0.2">
      <c r="B91" s="555"/>
      <c r="F91" s="512" t="s">
        <v>29</v>
      </c>
      <c r="G91" s="62" t="s">
        <v>295</v>
      </c>
      <c r="H91" s="554" t="s">
        <v>285</v>
      </c>
      <c r="I91" s="5">
        <v>25</v>
      </c>
      <c r="J91" s="61">
        <v>2.4</v>
      </c>
    </row>
    <row r="92" spans="2:10" x14ac:dyDescent="0.2">
      <c r="B92" s="555"/>
      <c r="E92" s="512" t="s">
        <v>30</v>
      </c>
      <c r="G92" s="62"/>
      <c r="H92" s="554"/>
      <c r="I92" s="5" t="s">
        <v>234</v>
      </c>
      <c r="J92" s="61" t="s">
        <v>234</v>
      </c>
    </row>
    <row r="93" spans="2:10" outlineLevel="1" x14ac:dyDescent="0.2">
      <c r="B93" s="555"/>
      <c r="F93" s="512" t="s">
        <v>31</v>
      </c>
      <c r="G93" s="559" t="s">
        <v>191</v>
      </c>
      <c r="H93" s="554" t="s">
        <v>195</v>
      </c>
      <c r="I93" s="5">
        <v>25</v>
      </c>
      <c r="J93" s="61">
        <v>2.4</v>
      </c>
    </row>
    <row r="94" spans="2:10" ht="89.25" outlineLevel="1" x14ac:dyDescent="0.2">
      <c r="B94" s="555"/>
      <c r="F94" s="512" t="s">
        <v>32</v>
      </c>
      <c r="G94" s="559" t="s">
        <v>196</v>
      </c>
      <c r="H94" s="554" t="s">
        <v>296</v>
      </c>
      <c r="I94" s="5">
        <v>25</v>
      </c>
      <c r="J94" s="61">
        <v>2.4</v>
      </c>
    </row>
    <row r="95" spans="2:10" x14ac:dyDescent="0.2">
      <c r="B95" s="555"/>
      <c r="E95" s="512" t="s">
        <v>33</v>
      </c>
      <c r="G95" s="62"/>
      <c r="H95" s="554"/>
      <c r="I95" s="5" t="s">
        <v>234</v>
      </c>
      <c r="J95" s="61" t="s">
        <v>234</v>
      </c>
    </row>
    <row r="96" spans="2:10" outlineLevel="1" x14ac:dyDescent="0.2">
      <c r="B96" s="555"/>
      <c r="F96" s="512" t="s">
        <v>34</v>
      </c>
      <c r="G96" s="559" t="s">
        <v>191</v>
      </c>
      <c r="H96" s="554" t="s">
        <v>195</v>
      </c>
      <c r="I96" s="5">
        <v>25</v>
      </c>
      <c r="J96" s="61">
        <v>2.4</v>
      </c>
    </row>
    <row r="97" spans="2:10" ht="89.25" outlineLevel="1" x14ac:dyDescent="0.2">
      <c r="B97" s="555"/>
      <c r="F97" s="512" t="s">
        <v>35</v>
      </c>
      <c r="G97" s="559" t="s">
        <v>196</v>
      </c>
      <c r="H97" s="554" t="s">
        <v>296</v>
      </c>
      <c r="I97" s="5">
        <v>25</v>
      </c>
      <c r="J97" s="61">
        <v>2.4</v>
      </c>
    </row>
    <row r="98" spans="2:10" x14ac:dyDescent="0.2">
      <c r="B98" s="555"/>
      <c r="D98" s="511" t="s">
        <v>36</v>
      </c>
      <c r="G98" s="62"/>
      <c r="H98" s="554"/>
      <c r="I98" s="5" t="s">
        <v>234</v>
      </c>
      <c r="J98" s="61" t="s">
        <v>234</v>
      </c>
    </row>
    <row r="99" spans="2:10" outlineLevel="1" x14ac:dyDescent="0.2">
      <c r="B99" s="555"/>
      <c r="F99" s="512" t="s">
        <v>37</v>
      </c>
      <c r="G99" s="559" t="s">
        <v>191</v>
      </c>
      <c r="H99" s="554" t="s">
        <v>197</v>
      </c>
      <c r="I99" s="5">
        <v>25</v>
      </c>
      <c r="J99" s="558">
        <v>2.5</v>
      </c>
    </row>
    <row r="100" spans="2:10" ht="25.5" outlineLevel="1" x14ac:dyDescent="0.2">
      <c r="B100" s="555"/>
      <c r="F100" s="512" t="s">
        <v>38</v>
      </c>
      <c r="G100" s="559" t="s">
        <v>198</v>
      </c>
      <c r="H100" s="554" t="s">
        <v>286</v>
      </c>
      <c r="I100" s="557">
        <v>32</v>
      </c>
      <c r="J100" s="558">
        <v>2.5</v>
      </c>
    </row>
    <row r="101" spans="2:10" outlineLevel="1" x14ac:dyDescent="0.2">
      <c r="B101" s="555"/>
      <c r="F101" s="512" t="s">
        <v>39</v>
      </c>
      <c r="G101" s="62" t="s">
        <v>188</v>
      </c>
      <c r="H101" s="554" t="s">
        <v>195</v>
      </c>
      <c r="I101" s="557">
        <v>32</v>
      </c>
      <c r="J101" s="558">
        <v>2.5</v>
      </c>
    </row>
    <row r="102" spans="2:10" x14ac:dyDescent="0.2">
      <c r="B102" s="555"/>
      <c r="D102" s="511" t="s">
        <v>40</v>
      </c>
      <c r="G102" s="559"/>
      <c r="H102" s="554"/>
      <c r="I102" s="557" t="s">
        <v>234</v>
      </c>
      <c r="J102" s="558" t="s">
        <v>234</v>
      </c>
    </row>
    <row r="103" spans="2:10" ht="51" outlineLevel="1" x14ac:dyDescent="0.2">
      <c r="B103" s="555"/>
      <c r="F103" s="512" t="s">
        <v>41</v>
      </c>
      <c r="G103" s="63" t="s">
        <v>191</v>
      </c>
      <c r="H103" s="601" t="s">
        <v>443</v>
      </c>
      <c r="I103" s="424">
        <v>25</v>
      </c>
      <c r="J103" s="558">
        <v>2.5</v>
      </c>
    </row>
    <row r="104" spans="2:10" ht="51" outlineLevel="1" x14ac:dyDescent="0.2">
      <c r="B104" s="555"/>
      <c r="F104" s="512" t="s">
        <v>42</v>
      </c>
      <c r="G104" s="63" t="s">
        <v>198</v>
      </c>
      <c r="H104" s="601" t="s">
        <v>444</v>
      </c>
      <c r="I104" s="608">
        <v>32</v>
      </c>
      <c r="J104" s="558">
        <v>2.5</v>
      </c>
    </row>
    <row r="105" spans="2:10" outlineLevel="1" x14ac:dyDescent="0.2">
      <c r="B105" s="555"/>
      <c r="D105" s="511"/>
      <c r="F105" s="512" t="s">
        <v>43</v>
      </c>
      <c r="G105" s="63" t="s">
        <v>188</v>
      </c>
      <c r="H105" s="554" t="s">
        <v>195</v>
      </c>
      <c r="I105" s="557">
        <v>32</v>
      </c>
      <c r="J105" s="558">
        <v>2.5</v>
      </c>
    </row>
    <row r="106" spans="2:10" x14ac:dyDescent="0.2">
      <c r="B106" s="555"/>
      <c r="D106" s="511" t="s">
        <v>44</v>
      </c>
      <c r="G106" s="559"/>
      <c r="H106" s="554"/>
      <c r="I106" s="557" t="s">
        <v>234</v>
      </c>
      <c r="J106" s="558" t="s">
        <v>234</v>
      </c>
    </row>
    <row r="107" spans="2:10" ht="25.5" outlineLevel="1" x14ac:dyDescent="0.2">
      <c r="B107" s="555"/>
      <c r="F107" s="512" t="s">
        <v>45</v>
      </c>
      <c r="G107" s="63" t="s">
        <v>198</v>
      </c>
      <c r="H107" s="554" t="s">
        <v>286</v>
      </c>
      <c r="I107" s="557">
        <v>32</v>
      </c>
      <c r="J107" s="558">
        <v>2.5</v>
      </c>
    </row>
    <row r="108" spans="2:10" outlineLevel="1" x14ac:dyDescent="0.2">
      <c r="B108" s="555"/>
      <c r="F108" s="512" t="s">
        <v>46</v>
      </c>
      <c r="G108" s="63" t="s">
        <v>188</v>
      </c>
      <c r="H108" s="554" t="s">
        <v>195</v>
      </c>
      <c r="I108" s="557">
        <v>32</v>
      </c>
      <c r="J108" s="558">
        <v>2.5</v>
      </c>
    </row>
    <row r="109" spans="2:10" x14ac:dyDescent="0.2">
      <c r="B109" s="555"/>
      <c r="D109" s="511" t="s">
        <v>47</v>
      </c>
      <c r="G109" s="559"/>
      <c r="H109" s="554"/>
      <c r="I109" s="557" t="s">
        <v>234</v>
      </c>
      <c r="J109" s="558" t="s">
        <v>234</v>
      </c>
    </row>
    <row r="110" spans="2:10" ht="25.5" outlineLevel="1" x14ac:dyDescent="0.2">
      <c r="B110" s="555"/>
      <c r="F110" s="512" t="s">
        <v>48</v>
      </c>
      <c r="G110" s="559" t="s">
        <v>198</v>
      </c>
      <c r="H110" s="554" t="s">
        <v>286</v>
      </c>
      <c r="I110" s="557">
        <v>32</v>
      </c>
      <c r="J110" s="558">
        <v>2.5</v>
      </c>
    </row>
    <row r="111" spans="2:10" ht="51" outlineLevel="1" x14ac:dyDescent="0.2">
      <c r="B111" s="555"/>
      <c r="F111" s="512" t="s">
        <v>182</v>
      </c>
      <c r="G111" s="561" t="s">
        <v>199</v>
      </c>
      <c r="H111" s="554" t="s">
        <v>226</v>
      </c>
      <c r="I111" s="562">
        <v>33</v>
      </c>
      <c r="J111" s="558">
        <v>2.5</v>
      </c>
    </row>
    <row r="112" spans="2:10" outlineLevel="1" x14ac:dyDescent="0.2">
      <c r="B112" s="555"/>
      <c r="F112" s="512" t="s">
        <v>275</v>
      </c>
      <c r="G112" s="561" t="s">
        <v>191</v>
      </c>
      <c r="H112" s="554" t="s">
        <v>197</v>
      </c>
      <c r="I112" s="608">
        <v>25</v>
      </c>
      <c r="J112" s="558">
        <v>2.5</v>
      </c>
    </row>
    <row r="113" spans="2:23" ht="25.5" outlineLevel="1" x14ac:dyDescent="0.2">
      <c r="B113" s="555"/>
      <c r="F113" s="512" t="s">
        <v>49</v>
      </c>
      <c r="G113" s="67" t="s">
        <v>287</v>
      </c>
      <c r="H113" s="554" t="s">
        <v>288</v>
      </c>
      <c r="I113" s="557">
        <v>28</v>
      </c>
      <c r="J113" s="558">
        <v>2.5</v>
      </c>
    </row>
    <row r="114" spans="2:23" x14ac:dyDescent="0.2">
      <c r="B114" s="555"/>
      <c r="C114" s="511" t="s">
        <v>63</v>
      </c>
      <c r="G114" s="559"/>
      <c r="H114" s="554"/>
      <c r="I114" s="557" t="s">
        <v>234</v>
      </c>
      <c r="J114" s="558" t="s">
        <v>234</v>
      </c>
    </row>
    <row r="115" spans="2:23" ht="89.25" x14ac:dyDescent="0.2">
      <c r="B115" s="555"/>
      <c r="C115" s="511"/>
      <c r="D115" s="602" t="s">
        <v>51</v>
      </c>
      <c r="G115" s="559" t="s">
        <v>246</v>
      </c>
      <c r="H115" s="554" t="s">
        <v>247</v>
      </c>
      <c r="I115" s="557" t="s">
        <v>445</v>
      </c>
      <c r="J115" s="558">
        <v>2.6</v>
      </c>
      <c r="K115" s="564"/>
      <c r="L115" s="565"/>
      <c r="M115" s="565"/>
      <c r="N115" s="565"/>
      <c r="O115" s="565"/>
      <c r="P115" s="565"/>
      <c r="Q115" s="565"/>
      <c r="R115" s="565"/>
      <c r="S115" s="565"/>
      <c r="T115" s="565"/>
      <c r="U115" s="565"/>
      <c r="V115" s="565"/>
      <c r="W115" s="565"/>
    </row>
    <row r="116" spans="2:23" ht="89.25" x14ac:dyDescent="0.2">
      <c r="B116" s="555"/>
      <c r="C116" s="511"/>
      <c r="D116" s="603" t="s">
        <v>52</v>
      </c>
      <c r="G116" s="559" t="s">
        <v>246</v>
      </c>
      <c r="H116" s="554" t="s">
        <v>247</v>
      </c>
      <c r="I116" s="557" t="s">
        <v>445</v>
      </c>
      <c r="J116" s="558">
        <v>2.6</v>
      </c>
      <c r="K116" s="564"/>
      <c r="L116" s="565"/>
      <c r="M116" s="565"/>
      <c r="N116" s="565"/>
      <c r="O116" s="565"/>
      <c r="P116" s="565"/>
      <c r="Q116" s="565"/>
      <c r="R116" s="565"/>
      <c r="S116" s="565"/>
      <c r="T116" s="565"/>
      <c r="U116" s="565"/>
      <c r="V116" s="565"/>
      <c r="W116" s="565"/>
    </row>
    <row r="117" spans="2:23" ht="89.25" x14ac:dyDescent="0.2">
      <c r="B117" s="555"/>
      <c r="C117" s="511"/>
      <c r="D117" s="603" t="s">
        <v>57</v>
      </c>
      <c r="G117" s="559" t="s">
        <v>246</v>
      </c>
      <c r="H117" s="554" t="s">
        <v>247</v>
      </c>
      <c r="I117" s="557" t="s">
        <v>445</v>
      </c>
      <c r="J117" s="558">
        <v>2.6</v>
      </c>
      <c r="K117" s="564"/>
      <c r="L117" s="565"/>
      <c r="M117" s="565"/>
      <c r="N117" s="565"/>
      <c r="O117" s="565"/>
      <c r="P117" s="565"/>
      <c r="Q117" s="565"/>
      <c r="R117" s="565"/>
      <c r="S117" s="565"/>
      <c r="T117" s="565"/>
      <c r="U117" s="565"/>
      <c r="V117" s="565"/>
      <c r="W117" s="565"/>
    </row>
    <row r="118" spans="2:23" ht="89.25" x14ac:dyDescent="0.2">
      <c r="B118" s="555"/>
      <c r="C118" s="511"/>
      <c r="D118" s="603" t="s">
        <v>168</v>
      </c>
      <c r="G118" s="559" t="s">
        <v>246</v>
      </c>
      <c r="H118" s="554" t="s">
        <v>247</v>
      </c>
      <c r="I118" s="557" t="s">
        <v>445</v>
      </c>
      <c r="J118" s="558">
        <v>2.6</v>
      </c>
      <c r="K118" s="564"/>
      <c r="L118" s="565"/>
      <c r="M118" s="565"/>
      <c r="N118" s="565"/>
      <c r="O118" s="565"/>
      <c r="P118" s="565"/>
      <c r="Q118" s="565"/>
      <c r="R118" s="565"/>
      <c r="S118" s="565"/>
      <c r="T118" s="565"/>
      <c r="U118" s="565"/>
      <c r="V118" s="565"/>
      <c r="W118" s="565"/>
    </row>
    <row r="119" spans="2:23" ht="89.25" x14ac:dyDescent="0.2">
      <c r="B119" s="555"/>
      <c r="C119" s="511"/>
      <c r="D119" s="603" t="s">
        <v>62</v>
      </c>
      <c r="G119" s="559" t="s">
        <v>246</v>
      </c>
      <c r="H119" s="554" t="s">
        <v>247</v>
      </c>
      <c r="I119" s="557" t="s">
        <v>445</v>
      </c>
      <c r="J119" s="558">
        <v>2.6</v>
      </c>
      <c r="K119" s="564"/>
      <c r="L119" s="565"/>
      <c r="M119" s="565"/>
      <c r="N119" s="565"/>
      <c r="O119" s="565"/>
      <c r="P119" s="565"/>
      <c r="Q119" s="565"/>
      <c r="R119" s="565"/>
      <c r="S119" s="565"/>
      <c r="T119" s="565"/>
      <c r="U119" s="565"/>
      <c r="V119" s="565"/>
      <c r="W119" s="565"/>
    </row>
    <row r="120" spans="2:23" ht="89.25" x14ac:dyDescent="0.2">
      <c r="B120" s="555"/>
      <c r="C120" s="370"/>
      <c r="D120" s="603" t="s">
        <v>174</v>
      </c>
      <c r="G120" s="559" t="s">
        <v>246</v>
      </c>
      <c r="H120" s="554" t="s">
        <v>247</v>
      </c>
      <c r="I120" s="557" t="s">
        <v>445</v>
      </c>
      <c r="J120" s="558">
        <v>2.6</v>
      </c>
      <c r="K120" s="564"/>
      <c r="L120" s="565"/>
      <c r="M120" s="565"/>
      <c r="N120" s="565"/>
      <c r="O120" s="565"/>
      <c r="P120" s="565"/>
      <c r="Q120" s="565"/>
      <c r="R120" s="565"/>
      <c r="S120" s="565"/>
      <c r="T120" s="565"/>
      <c r="U120" s="565"/>
      <c r="V120" s="565"/>
      <c r="W120" s="565"/>
    </row>
    <row r="121" spans="2:23" x14ac:dyDescent="0.2">
      <c r="B121" s="555"/>
      <c r="C121" s="511" t="s">
        <v>64</v>
      </c>
      <c r="D121" s="511"/>
      <c r="G121" s="559"/>
      <c r="H121" s="554"/>
      <c r="I121" s="557" t="s">
        <v>234</v>
      </c>
      <c r="J121" s="558" t="s">
        <v>234</v>
      </c>
    </row>
    <row r="122" spans="2:23" x14ac:dyDescent="0.2">
      <c r="B122" s="555"/>
      <c r="D122" s="603" t="s">
        <v>64</v>
      </c>
      <c r="G122" s="559" t="s">
        <v>188</v>
      </c>
      <c r="H122" s="554" t="s">
        <v>195</v>
      </c>
      <c r="I122" s="557">
        <v>37</v>
      </c>
      <c r="J122" s="558">
        <v>2.7</v>
      </c>
    </row>
    <row r="123" spans="2:23" outlineLevel="1" x14ac:dyDescent="0.2">
      <c r="B123" s="555"/>
      <c r="D123" s="511"/>
      <c r="G123" s="559"/>
      <c r="H123" s="554"/>
      <c r="I123" s="557" t="s">
        <v>234</v>
      </c>
      <c r="J123" s="558" t="s">
        <v>234</v>
      </c>
    </row>
    <row r="124" spans="2:23" outlineLevel="1" x14ac:dyDescent="0.2">
      <c r="B124" s="555"/>
      <c r="C124" s="511" t="s">
        <v>393</v>
      </c>
      <c r="D124" s="511"/>
      <c r="G124" s="559"/>
      <c r="H124" s="554"/>
      <c r="I124" s="557" t="s">
        <v>234</v>
      </c>
      <c r="J124" s="558" t="s">
        <v>234</v>
      </c>
    </row>
    <row r="125" spans="2:23" outlineLevel="1" x14ac:dyDescent="0.2">
      <c r="B125" s="555"/>
      <c r="D125" s="511"/>
      <c r="F125" s="512" t="s">
        <v>390</v>
      </c>
      <c r="G125" s="559"/>
      <c r="H125" s="554"/>
      <c r="I125" s="557" t="s">
        <v>234</v>
      </c>
      <c r="J125" s="558" t="s">
        <v>234</v>
      </c>
    </row>
    <row r="126" spans="2:23" outlineLevel="1" x14ac:dyDescent="0.2">
      <c r="B126" s="555"/>
      <c r="D126" s="511"/>
      <c r="F126" s="512" t="s">
        <v>391</v>
      </c>
      <c r="G126" s="559"/>
      <c r="H126" s="554"/>
      <c r="I126" s="557" t="s">
        <v>234</v>
      </c>
      <c r="J126" s="558" t="s">
        <v>234</v>
      </c>
    </row>
    <row r="127" spans="2:23" outlineLevel="1" x14ac:dyDescent="0.2">
      <c r="B127" s="555"/>
      <c r="D127" s="511"/>
      <c r="F127" s="512" t="s">
        <v>392</v>
      </c>
      <c r="G127" s="559"/>
      <c r="H127" s="554"/>
      <c r="I127" s="557" t="s">
        <v>234</v>
      </c>
      <c r="J127" s="558" t="s">
        <v>234</v>
      </c>
    </row>
    <row r="128" spans="2:23" x14ac:dyDescent="0.2">
      <c r="B128" s="555"/>
      <c r="D128" s="511"/>
      <c r="G128" s="559"/>
      <c r="H128" s="554"/>
      <c r="I128" s="557" t="s">
        <v>234</v>
      </c>
      <c r="J128" s="558" t="s">
        <v>234</v>
      </c>
    </row>
    <row r="129" spans="2:10" ht="13.5" thickBot="1" x14ac:dyDescent="0.25">
      <c r="B129" s="566" t="s">
        <v>66</v>
      </c>
      <c r="C129" s="567"/>
      <c r="D129" s="567"/>
      <c r="E129" s="567"/>
      <c r="F129" s="567"/>
      <c r="G129" s="568"/>
      <c r="H129" s="569"/>
      <c r="I129" s="570" t="s">
        <v>234</v>
      </c>
      <c r="J129" s="571" t="s">
        <v>234</v>
      </c>
    </row>
    <row r="130" spans="2:10" ht="13.5" thickBot="1" x14ac:dyDescent="0.25">
      <c r="G130" s="572"/>
      <c r="H130" s="573"/>
      <c r="I130" s="549" t="s">
        <v>234</v>
      </c>
      <c r="J130" s="549" t="s">
        <v>234</v>
      </c>
    </row>
    <row r="131" spans="2:10" x14ac:dyDescent="0.2">
      <c r="B131" s="574" t="s">
        <v>67</v>
      </c>
      <c r="C131" s="575"/>
      <c r="D131" s="575"/>
      <c r="E131" s="575"/>
      <c r="F131" s="575"/>
      <c r="G131" s="576"/>
      <c r="H131" s="577"/>
      <c r="I131" s="578" t="s">
        <v>234</v>
      </c>
      <c r="J131" s="579" t="s">
        <v>234</v>
      </c>
    </row>
    <row r="132" spans="2:10" x14ac:dyDescent="0.2">
      <c r="B132" s="555"/>
      <c r="C132" s="511" t="s">
        <v>68</v>
      </c>
      <c r="D132" s="511"/>
      <c r="G132" s="559"/>
      <c r="H132" s="580"/>
      <c r="I132" s="557" t="s">
        <v>234</v>
      </c>
      <c r="J132" s="558" t="s">
        <v>234</v>
      </c>
    </row>
    <row r="133" spans="2:10" x14ac:dyDescent="0.2">
      <c r="B133" s="555"/>
      <c r="D133" s="511" t="s">
        <v>69</v>
      </c>
      <c r="G133" s="559"/>
      <c r="H133" s="580"/>
      <c r="I133" s="557" t="s">
        <v>234</v>
      </c>
      <c r="J133" s="558" t="s">
        <v>234</v>
      </c>
    </row>
    <row r="134" spans="2:10" s="581" customFormat="1" ht="25.5" outlineLevel="1" x14ac:dyDescent="0.2">
      <c r="B134" s="582"/>
      <c r="C134" s="583"/>
      <c r="D134" s="583"/>
      <c r="E134" s="583"/>
      <c r="F134" s="583" t="s">
        <v>70</v>
      </c>
      <c r="G134" s="559" t="s">
        <v>188</v>
      </c>
      <c r="H134" s="580" t="s">
        <v>200</v>
      </c>
      <c r="I134" s="557" t="s">
        <v>201</v>
      </c>
      <c r="J134" s="558" t="s">
        <v>208</v>
      </c>
    </row>
    <row r="135" spans="2:10" ht="25.5" outlineLevel="1" x14ac:dyDescent="0.2">
      <c r="B135" s="555"/>
      <c r="F135" s="583" t="s">
        <v>71</v>
      </c>
      <c r="G135" s="559" t="s">
        <v>188</v>
      </c>
      <c r="H135" s="580" t="s">
        <v>200</v>
      </c>
      <c r="I135" s="557" t="s">
        <v>201</v>
      </c>
      <c r="J135" s="558" t="s">
        <v>208</v>
      </c>
    </row>
    <row r="136" spans="2:10" ht="25.5" outlineLevel="1" x14ac:dyDescent="0.2">
      <c r="B136" s="555"/>
      <c r="F136" s="512" t="s">
        <v>72</v>
      </c>
      <c r="G136" s="63" t="s">
        <v>188</v>
      </c>
      <c r="H136" s="420" t="s">
        <v>200</v>
      </c>
      <c r="I136" s="557" t="s">
        <v>201</v>
      </c>
      <c r="J136" s="558" t="s">
        <v>208</v>
      </c>
    </row>
    <row r="137" spans="2:10" ht="24.75" customHeight="1" outlineLevel="1" x14ac:dyDescent="0.2">
      <c r="B137" s="555"/>
      <c r="F137" s="370" t="s">
        <v>446</v>
      </c>
      <c r="G137" s="63" t="s">
        <v>188</v>
      </c>
      <c r="H137" s="420" t="s">
        <v>200</v>
      </c>
      <c r="I137" s="557" t="s">
        <v>201</v>
      </c>
      <c r="J137" s="558" t="s">
        <v>208</v>
      </c>
    </row>
    <row r="138" spans="2:10" ht="25.5" outlineLevel="1" x14ac:dyDescent="0.2">
      <c r="B138" s="555"/>
      <c r="F138" s="512" t="s">
        <v>73</v>
      </c>
      <c r="G138" s="63" t="s">
        <v>188</v>
      </c>
      <c r="H138" s="420" t="s">
        <v>200</v>
      </c>
      <c r="I138" s="557" t="s">
        <v>201</v>
      </c>
      <c r="J138" s="558" t="s">
        <v>208</v>
      </c>
    </row>
    <row r="139" spans="2:10" ht="25.5" outlineLevel="1" x14ac:dyDescent="0.2">
      <c r="B139" s="555"/>
      <c r="F139" s="550" t="s">
        <v>319</v>
      </c>
      <c r="G139" s="63" t="s">
        <v>188</v>
      </c>
      <c r="H139" s="420" t="s">
        <v>200</v>
      </c>
      <c r="I139" s="557" t="s">
        <v>201</v>
      </c>
      <c r="J139" s="558" t="s">
        <v>208</v>
      </c>
    </row>
    <row r="140" spans="2:10" ht="25.5" outlineLevel="1" x14ac:dyDescent="0.2">
      <c r="B140" s="555"/>
      <c r="F140" s="550" t="s">
        <v>320</v>
      </c>
      <c r="G140" s="63" t="s">
        <v>188</v>
      </c>
      <c r="H140" s="420" t="s">
        <v>200</v>
      </c>
      <c r="I140" s="557" t="s">
        <v>201</v>
      </c>
      <c r="J140" s="558" t="s">
        <v>208</v>
      </c>
    </row>
    <row r="141" spans="2:10" x14ac:dyDescent="0.2">
      <c r="B141" s="555"/>
      <c r="D141" s="511" t="s">
        <v>74</v>
      </c>
      <c r="G141" s="559"/>
      <c r="H141" s="554"/>
      <c r="I141" s="557" t="s">
        <v>234</v>
      </c>
      <c r="J141" s="558" t="s">
        <v>234</v>
      </c>
    </row>
    <row r="142" spans="2:10" x14ac:dyDescent="0.2">
      <c r="B142" s="555"/>
      <c r="D142" s="511"/>
      <c r="E142" s="512" t="s">
        <v>75</v>
      </c>
      <c r="G142" s="559"/>
      <c r="H142" s="554"/>
      <c r="I142" s="557" t="s">
        <v>234</v>
      </c>
      <c r="J142" s="558" t="s">
        <v>234</v>
      </c>
    </row>
    <row r="143" spans="2:10" ht="51" outlineLevel="1" x14ac:dyDescent="0.2">
      <c r="B143" s="555"/>
      <c r="F143" s="512" t="s">
        <v>76</v>
      </c>
      <c r="G143" s="559" t="s">
        <v>202</v>
      </c>
      <c r="H143" s="554" t="s">
        <v>203</v>
      </c>
      <c r="I143" s="557" t="s">
        <v>447</v>
      </c>
      <c r="J143" s="558" t="s">
        <v>208</v>
      </c>
    </row>
    <row r="144" spans="2:10" ht="51" outlineLevel="1" x14ac:dyDescent="0.2">
      <c r="B144" s="555"/>
      <c r="F144" s="512" t="s">
        <v>77</v>
      </c>
      <c r="G144" s="63" t="s">
        <v>202</v>
      </c>
      <c r="H144" s="420" t="s">
        <v>203</v>
      </c>
      <c r="I144" s="7" t="s">
        <v>447</v>
      </c>
      <c r="J144" s="558" t="s">
        <v>208</v>
      </c>
    </row>
    <row r="145" spans="2:10" ht="51" outlineLevel="1" x14ac:dyDescent="0.2">
      <c r="B145" s="555"/>
      <c r="F145" s="512" t="s">
        <v>78</v>
      </c>
      <c r="G145" s="63" t="s">
        <v>202</v>
      </c>
      <c r="H145" s="420" t="s">
        <v>203</v>
      </c>
      <c r="I145" s="7" t="s">
        <v>447</v>
      </c>
      <c r="J145" s="558" t="s">
        <v>208</v>
      </c>
    </row>
    <row r="146" spans="2:10" ht="51" outlineLevel="1" x14ac:dyDescent="0.2">
      <c r="B146" s="555"/>
      <c r="F146" s="512" t="s">
        <v>79</v>
      </c>
      <c r="G146" s="63" t="s">
        <v>202</v>
      </c>
      <c r="H146" s="420" t="s">
        <v>203</v>
      </c>
      <c r="I146" s="7" t="s">
        <v>447</v>
      </c>
      <c r="J146" s="558" t="s">
        <v>208</v>
      </c>
    </row>
    <row r="147" spans="2:10" ht="51" outlineLevel="1" x14ac:dyDescent="0.2">
      <c r="B147" s="555"/>
      <c r="F147" s="512" t="s">
        <v>80</v>
      </c>
      <c r="G147" s="63" t="s">
        <v>202</v>
      </c>
      <c r="H147" s="420" t="s">
        <v>203</v>
      </c>
      <c r="I147" s="7" t="s">
        <v>447</v>
      </c>
      <c r="J147" s="558" t="s">
        <v>208</v>
      </c>
    </row>
    <row r="148" spans="2:10" ht="51" outlineLevel="1" x14ac:dyDescent="0.2">
      <c r="B148" s="555"/>
      <c r="F148" s="512" t="s">
        <v>420</v>
      </c>
      <c r="G148" s="63" t="s">
        <v>202</v>
      </c>
      <c r="H148" s="420" t="s">
        <v>203</v>
      </c>
      <c r="I148" s="7" t="s">
        <v>447</v>
      </c>
      <c r="J148" s="558" t="s">
        <v>208</v>
      </c>
    </row>
    <row r="149" spans="2:10" x14ac:dyDescent="0.2">
      <c r="B149" s="555"/>
      <c r="E149" s="512" t="s">
        <v>81</v>
      </c>
      <c r="G149" s="559"/>
      <c r="H149" s="554"/>
      <c r="I149" s="557" t="s">
        <v>234</v>
      </c>
      <c r="J149" s="558" t="s">
        <v>234</v>
      </c>
    </row>
    <row r="150" spans="2:10" ht="140.25" outlineLevel="1" x14ac:dyDescent="0.2">
      <c r="B150" s="555"/>
      <c r="F150" s="512" t="s">
        <v>82</v>
      </c>
      <c r="G150" s="63" t="s">
        <v>280</v>
      </c>
      <c r="H150" s="420" t="s">
        <v>274</v>
      </c>
      <c r="I150" s="557" t="s">
        <v>448</v>
      </c>
      <c r="J150" s="558" t="s">
        <v>208</v>
      </c>
    </row>
    <row r="151" spans="2:10" ht="140.25" outlineLevel="1" x14ac:dyDescent="0.2">
      <c r="B151" s="555"/>
      <c r="F151" s="512" t="s">
        <v>83</v>
      </c>
      <c r="G151" s="67" t="s">
        <v>280</v>
      </c>
      <c r="H151" s="421" t="s">
        <v>274</v>
      </c>
      <c r="I151" s="557" t="s">
        <v>448</v>
      </c>
      <c r="J151" s="558" t="s">
        <v>208</v>
      </c>
    </row>
    <row r="152" spans="2:10" ht="140.25" outlineLevel="1" x14ac:dyDescent="0.2">
      <c r="B152" s="555"/>
      <c r="F152" s="512" t="s">
        <v>84</v>
      </c>
      <c r="G152" s="67" t="s">
        <v>280</v>
      </c>
      <c r="H152" s="421" t="s">
        <v>274</v>
      </c>
      <c r="I152" s="557" t="s">
        <v>448</v>
      </c>
      <c r="J152" s="558" t="s">
        <v>208</v>
      </c>
    </row>
    <row r="153" spans="2:10" ht="140.25" outlineLevel="1" x14ac:dyDescent="0.2">
      <c r="B153" s="555"/>
      <c r="F153" s="512" t="s">
        <v>85</v>
      </c>
      <c r="G153" s="67" t="s">
        <v>280</v>
      </c>
      <c r="H153" s="421" t="s">
        <v>274</v>
      </c>
      <c r="I153" s="557" t="s">
        <v>448</v>
      </c>
      <c r="J153" s="558" t="s">
        <v>208</v>
      </c>
    </row>
    <row r="154" spans="2:10" ht="140.25" outlineLevel="1" x14ac:dyDescent="0.2">
      <c r="B154" s="555"/>
      <c r="F154" s="512" t="s">
        <v>86</v>
      </c>
      <c r="G154" s="63" t="s">
        <v>280</v>
      </c>
      <c r="H154" s="420" t="s">
        <v>274</v>
      </c>
      <c r="I154" s="557" t="s">
        <v>448</v>
      </c>
      <c r="J154" s="558" t="s">
        <v>208</v>
      </c>
    </row>
    <row r="155" spans="2:10" ht="140.25" outlineLevel="1" x14ac:dyDescent="0.2">
      <c r="B155" s="555"/>
      <c r="F155" s="512" t="s">
        <v>87</v>
      </c>
      <c r="G155" s="63" t="s">
        <v>280</v>
      </c>
      <c r="H155" s="420" t="s">
        <v>274</v>
      </c>
      <c r="I155" s="557" t="s">
        <v>448</v>
      </c>
      <c r="J155" s="558" t="s">
        <v>208</v>
      </c>
    </row>
    <row r="156" spans="2:10" x14ac:dyDescent="0.2">
      <c r="B156" s="555"/>
      <c r="E156" s="512" t="s">
        <v>88</v>
      </c>
      <c r="G156" s="63"/>
      <c r="H156" s="420"/>
      <c r="I156" s="7" t="s">
        <v>234</v>
      </c>
      <c r="J156" s="66" t="s">
        <v>234</v>
      </c>
    </row>
    <row r="157" spans="2:10" ht="140.25" outlineLevel="1" x14ac:dyDescent="0.2">
      <c r="B157" s="555"/>
      <c r="F157" s="512" t="s">
        <v>89</v>
      </c>
      <c r="G157" s="63" t="s">
        <v>280</v>
      </c>
      <c r="H157" s="420" t="s">
        <v>274</v>
      </c>
      <c r="I157" s="557" t="s">
        <v>448</v>
      </c>
      <c r="J157" s="558" t="s">
        <v>208</v>
      </c>
    </row>
    <row r="158" spans="2:10" ht="140.25" outlineLevel="1" x14ac:dyDescent="0.2">
      <c r="B158" s="555"/>
      <c r="F158" s="512" t="s">
        <v>90</v>
      </c>
      <c r="G158" s="63" t="s">
        <v>280</v>
      </c>
      <c r="H158" s="420" t="s">
        <v>274</v>
      </c>
      <c r="I158" s="557" t="s">
        <v>448</v>
      </c>
      <c r="J158" s="558" t="s">
        <v>208</v>
      </c>
    </row>
    <row r="159" spans="2:10" ht="140.25" outlineLevel="1" x14ac:dyDescent="0.2">
      <c r="B159" s="555"/>
      <c r="F159" s="512" t="s">
        <v>91</v>
      </c>
      <c r="G159" s="63" t="s">
        <v>280</v>
      </c>
      <c r="H159" s="420" t="s">
        <v>274</v>
      </c>
      <c r="I159" s="557" t="s">
        <v>448</v>
      </c>
      <c r="J159" s="558" t="s">
        <v>208</v>
      </c>
    </row>
    <row r="160" spans="2:10" ht="140.25" outlineLevel="1" x14ac:dyDescent="0.2">
      <c r="B160" s="555"/>
      <c r="F160" s="512" t="s">
        <v>92</v>
      </c>
      <c r="G160" s="63" t="s">
        <v>280</v>
      </c>
      <c r="H160" s="420" t="s">
        <v>274</v>
      </c>
      <c r="I160" s="557" t="s">
        <v>448</v>
      </c>
      <c r="J160" s="558" t="s">
        <v>208</v>
      </c>
    </row>
    <row r="161" spans="2:10" ht="140.25" outlineLevel="1" x14ac:dyDescent="0.2">
      <c r="B161" s="555"/>
      <c r="F161" s="512" t="s">
        <v>93</v>
      </c>
      <c r="G161" s="63" t="s">
        <v>280</v>
      </c>
      <c r="H161" s="420" t="s">
        <v>274</v>
      </c>
      <c r="I161" s="557" t="s">
        <v>448</v>
      </c>
      <c r="J161" s="558" t="s">
        <v>208</v>
      </c>
    </row>
    <row r="162" spans="2:10" ht="140.25" outlineLevel="1" x14ac:dyDescent="0.2">
      <c r="B162" s="555"/>
      <c r="F162" s="512" t="s">
        <v>94</v>
      </c>
      <c r="G162" s="63" t="s">
        <v>280</v>
      </c>
      <c r="H162" s="420" t="s">
        <v>274</v>
      </c>
      <c r="I162" s="557" t="s">
        <v>448</v>
      </c>
      <c r="J162" s="558" t="s">
        <v>208</v>
      </c>
    </row>
    <row r="163" spans="2:10" x14ac:dyDescent="0.2">
      <c r="B163" s="555"/>
      <c r="E163" s="512" t="s">
        <v>95</v>
      </c>
      <c r="G163" s="67"/>
      <c r="H163" s="421"/>
      <c r="I163" s="6" t="s">
        <v>234</v>
      </c>
      <c r="J163" s="66" t="s">
        <v>234</v>
      </c>
    </row>
    <row r="164" spans="2:10" ht="140.25" outlineLevel="1" x14ac:dyDescent="0.2">
      <c r="B164" s="555"/>
      <c r="F164" s="512" t="s">
        <v>96</v>
      </c>
      <c r="G164" s="63" t="s">
        <v>280</v>
      </c>
      <c r="H164" s="420" t="s">
        <v>274</v>
      </c>
      <c r="I164" s="557" t="s">
        <v>448</v>
      </c>
      <c r="J164" s="558" t="s">
        <v>208</v>
      </c>
    </row>
    <row r="165" spans="2:10" ht="140.25" outlineLevel="1" x14ac:dyDescent="0.2">
      <c r="B165" s="555"/>
      <c r="F165" s="512" t="s">
        <v>97</v>
      </c>
      <c r="G165" s="63" t="s">
        <v>280</v>
      </c>
      <c r="H165" s="420" t="s">
        <v>274</v>
      </c>
      <c r="I165" s="557" t="s">
        <v>448</v>
      </c>
      <c r="J165" s="558" t="s">
        <v>208</v>
      </c>
    </row>
    <row r="166" spans="2:10" ht="140.25" outlineLevel="1" x14ac:dyDescent="0.2">
      <c r="B166" s="555"/>
      <c r="F166" s="512" t="s">
        <v>98</v>
      </c>
      <c r="G166" s="63" t="s">
        <v>280</v>
      </c>
      <c r="H166" s="420" t="s">
        <v>274</v>
      </c>
      <c r="I166" s="557" t="s">
        <v>448</v>
      </c>
      <c r="J166" s="558" t="s">
        <v>208</v>
      </c>
    </row>
    <row r="167" spans="2:10" ht="140.25" outlineLevel="1" x14ac:dyDescent="0.2">
      <c r="B167" s="555"/>
      <c r="C167" s="511"/>
      <c r="D167" s="511"/>
      <c r="F167" s="512" t="s">
        <v>99</v>
      </c>
      <c r="G167" s="63" t="s">
        <v>280</v>
      </c>
      <c r="H167" s="420" t="s">
        <v>274</v>
      </c>
      <c r="I167" s="557" t="s">
        <v>448</v>
      </c>
      <c r="J167" s="558" t="s">
        <v>208</v>
      </c>
    </row>
    <row r="168" spans="2:10" ht="140.25" outlineLevel="1" x14ac:dyDescent="0.2">
      <c r="B168" s="555"/>
      <c r="F168" s="512" t="s">
        <v>100</v>
      </c>
      <c r="G168" s="63" t="s">
        <v>280</v>
      </c>
      <c r="H168" s="420" t="s">
        <v>274</v>
      </c>
      <c r="I168" s="557" t="s">
        <v>448</v>
      </c>
      <c r="J168" s="558" t="s">
        <v>208</v>
      </c>
    </row>
    <row r="169" spans="2:10" ht="140.25" outlineLevel="1" x14ac:dyDescent="0.2">
      <c r="B169" s="555"/>
      <c r="F169" s="512" t="s">
        <v>101</v>
      </c>
      <c r="G169" s="63" t="s">
        <v>280</v>
      </c>
      <c r="H169" s="420" t="s">
        <v>274</v>
      </c>
      <c r="I169" s="557" t="s">
        <v>448</v>
      </c>
      <c r="J169" s="558" t="s">
        <v>208</v>
      </c>
    </row>
    <row r="170" spans="2:10" x14ac:dyDescent="0.2">
      <c r="B170" s="555"/>
      <c r="E170" s="512" t="s">
        <v>102</v>
      </c>
      <c r="G170" s="63"/>
      <c r="H170" s="420"/>
      <c r="I170" s="7" t="s">
        <v>234</v>
      </c>
      <c r="J170" s="66" t="s">
        <v>234</v>
      </c>
    </row>
    <row r="171" spans="2:10" ht="140.25" outlineLevel="1" x14ac:dyDescent="0.2">
      <c r="B171" s="555"/>
      <c r="F171" s="512" t="s">
        <v>103</v>
      </c>
      <c r="G171" s="63" t="s">
        <v>280</v>
      </c>
      <c r="H171" s="420" t="s">
        <v>274</v>
      </c>
      <c r="I171" s="557" t="s">
        <v>448</v>
      </c>
      <c r="J171" s="558" t="s">
        <v>208</v>
      </c>
    </row>
    <row r="172" spans="2:10" ht="140.25" outlineLevel="1" x14ac:dyDescent="0.2">
      <c r="B172" s="555"/>
      <c r="F172" s="512" t="s">
        <v>104</v>
      </c>
      <c r="G172" s="63" t="s">
        <v>280</v>
      </c>
      <c r="H172" s="420" t="s">
        <v>274</v>
      </c>
      <c r="I172" s="557" t="s">
        <v>448</v>
      </c>
      <c r="J172" s="558" t="s">
        <v>208</v>
      </c>
    </row>
    <row r="173" spans="2:10" ht="140.25" outlineLevel="1" x14ac:dyDescent="0.2">
      <c r="B173" s="555"/>
      <c r="F173" s="512" t="s">
        <v>105</v>
      </c>
      <c r="G173" s="63" t="s">
        <v>280</v>
      </c>
      <c r="H173" s="420" t="s">
        <v>274</v>
      </c>
      <c r="I173" s="557" t="s">
        <v>448</v>
      </c>
      <c r="J173" s="558" t="s">
        <v>208</v>
      </c>
    </row>
    <row r="174" spans="2:10" ht="140.25" outlineLevel="1" x14ac:dyDescent="0.2">
      <c r="B174" s="555"/>
      <c r="F174" s="512" t="s">
        <v>106</v>
      </c>
      <c r="G174" s="63" t="s">
        <v>280</v>
      </c>
      <c r="H174" s="420" t="s">
        <v>274</v>
      </c>
      <c r="I174" s="557" t="s">
        <v>448</v>
      </c>
      <c r="J174" s="558" t="s">
        <v>208</v>
      </c>
    </row>
    <row r="175" spans="2:10" ht="140.25" outlineLevel="1" x14ac:dyDescent="0.2">
      <c r="B175" s="555"/>
      <c r="F175" s="512" t="s">
        <v>107</v>
      </c>
      <c r="G175" s="63" t="s">
        <v>280</v>
      </c>
      <c r="H175" s="420" t="s">
        <v>274</v>
      </c>
      <c r="I175" s="557" t="s">
        <v>448</v>
      </c>
      <c r="J175" s="558" t="s">
        <v>208</v>
      </c>
    </row>
    <row r="176" spans="2:10" ht="140.25" outlineLevel="1" x14ac:dyDescent="0.2">
      <c r="B176" s="555"/>
      <c r="F176" s="512" t="s">
        <v>108</v>
      </c>
      <c r="G176" s="63" t="s">
        <v>280</v>
      </c>
      <c r="H176" s="420" t="s">
        <v>274</v>
      </c>
      <c r="I176" s="557" t="s">
        <v>448</v>
      </c>
      <c r="J176" s="558" t="s">
        <v>208</v>
      </c>
    </row>
    <row r="177" spans="2:10" x14ac:dyDescent="0.2">
      <c r="B177" s="555"/>
      <c r="E177" s="512" t="s">
        <v>109</v>
      </c>
      <c r="G177" s="559"/>
      <c r="H177" s="554"/>
      <c r="I177" s="557" t="s">
        <v>234</v>
      </c>
      <c r="J177" s="558" t="s">
        <v>234</v>
      </c>
    </row>
    <row r="178" spans="2:10" ht="140.25" outlineLevel="1" x14ac:dyDescent="0.2">
      <c r="B178" s="555"/>
      <c r="F178" s="512" t="s">
        <v>110</v>
      </c>
      <c r="G178" s="63" t="s">
        <v>280</v>
      </c>
      <c r="H178" s="420" t="s">
        <v>274</v>
      </c>
      <c r="I178" s="557" t="s">
        <v>448</v>
      </c>
      <c r="J178" s="558" t="s">
        <v>208</v>
      </c>
    </row>
    <row r="179" spans="2:10" ht="140.25" outlineLevel="1" x14ac:dyDescent="0.2">
      <c r="B179" s="555"/>
      <c r="F179" s="512" t="s">
        <v>111</v>
      </c>
      <c r="G179" s="63" t="s">
        <v>280</v>
      </c>
      <c r="H179" s="420" t="s">
        <v>274</v>
      </c>
      <c r="I179" s="557" t="s">
        <v>448</v>
      </c>
      <c r="J179" s="558" t="s">
        <v>208</v>
      </c>
    </row>
    <row r="180" spans="2:10" ht="140.25" outlineLevel="1" x14ac:dyDescent="0.2">
      <c r="B180" s="555"/>
      <c r="F180" s="512" t="s">
        <v>112</v>
      </c>
      <c r="G180" s="63" t="s">
        <v>280</v>
      </c>
      <c r="H180" s="420" t="s">
        <v>274</v>
      </c>
      <c r="I180" s="557" t="s">
        <v>448</v>
      </c>
      <c r="J180" s="558" t="s">
        <v>208</v>
      </c>
    </row>
    <row r="181" spans="2:10" ht="140.25" outlineLevel="1" x14ac:dyDescent="0.2">
      <c r="B181" s="555"/>
      <c r="F181" s="512" t="s">
        <v>113</v>
      </c>
      <c r="G181" s="63" t="s">
        <v>280</v>
      </c>
      <c r="H181" s="420" t="s">
        <v>274</v>
      </c>
      <c r="I181" s="557" t="s">
        <v>448</v>
      </c>
      <c r="J181" s="558" t="s">
        <v>208</v>
      </c>
    </row>
    <row r="182" spans="2:10" ht="140.25" outlineLevel="1" x14ac:dyDescent="0.2">
      <c r="B182" s="555"/>
      <c r="F182" s="512" t="s">
        <v>114</v>
      </c>
      <c r="G182" s="63" t="s">
        <v>280</v>
      </c>
      <c r="H182" s="420" t="s">
        <v>274</v>
      </c>
      <c r="I182" s="557" t="s">
        <v>448</v>
      </c>
      <c r="J182" s="558" t="s">
        <v>208</v>
      </c>
    </row>
    <row r="183" spans="2:10" ht="140.25" outlineLevel="1" x14ac:dyDescent="0.2">
      <c r="B183" s="555"/>
      <c r="F183" s="512" t="s">
        <v>115</v>
      </c>
      <c r="G183" s="63" t="s">
        <v>280</v>
      </c>
      <c r="H183" s="420" t="s">
        <v>274</v>
      </c>
      <c r="I183" s="557" t="s">
        <v>448</v>
      </c>
      <c r="J183" s="558" t="s">
        <v>208</v>
      </c>
    </row>
    <row r="184" spans="2:10" x14ac:dyDescent="0.2">
      <c r="B184" s="555"/>
      <c r="E184" s="511" t="s">
        <v>318</v>
      </c>
      <c r="G184" s="63"/>
      <c r="H184" s="420"/>
      <c r="I184" s="7" t="s">
        <v>234</v>
      </c>
      <c r="J184" s="66" t="s">
        <v>234</v>
      </c>
    </row>
    <row r="185" spans="2:10" ht="140.25" outlineLevel="1" x14ac:dyDescent="0.2">
      <c r="B185" s="555"/>
      <c r="F185" s="512" t="s">
        <v>435</v>
      </c>
      <c r="G185" s="63" t="s">
        <v>280</v>
      </c>
      <c r="H185" s="420" t="s">
        <v>274</v>
      </c>
      <c r="I185" s="557" t="s">
        <v>448</v>
      </c>
      <c r="J185" s="558" t="s">
        <v>208</v>
      </c>
    </row>
    <row r="186" spans="2:10" ht="140.25" outlineLevel="1" x14ac:dyDescent="0.2">
      <c r="B186" s="555"/>
      <c r="F186" s="512" t="s">
        <v>436</v>
      </c>
      <c r="G186" s="63" t="s">
        <v>280</v>
      </c>
      <c r="H186" s="420" t="s">
        <v>274</v>
      </c>
      <c r="I186" s="557" t="s">
        <v>448</v>
      </c>
      <c r="J186" s="558" t="s">
        <v>208</v>
      </c>
    </row>
    <row r="187" spans="2:10" ht="140.25" outlineLevel="1" x14ac:dyDescent="0.2">
      <c r="B187" s="555"/>
      <c r="F187" s="512" t="s">
        <v>437</v>
      </c>
      <c r="G187" s="63" t="s">
        <v>280</v>
      </c>
      <c r="H187" s="420" t="s">
        <v>274</v>
      </c>
      <c r="I187" s="557" t="s">
        <v>448</v>
      </c>
      <c r="J187" s="558" t="s">
        <v>208</v>
      </c>
    </row>
    <row r="188" spans="2:10" ht="140.25" outlineLevel="1" x14ac:dyDescent="0.2">
      <c r="B188" s="555"/>
      <c r="F188" s="512" t="s">
        <v>438</v>
      </c>
      <c r="G188" s="63" t="s">
        <v>280</v>
      </c>
      <c r="H188" s="420" t="s">
        <v>274</v>
      </c>
      <c r="I188" s="557" t="s">
        <v>448</v>
      </c>
      <c r="J188" s="558" t="s">
        <v>208</v>
      </c>
    </row>
    <row r="189" spans="2:10" ht="140.25" outlineLevel="1" x14ac:dyDescent="0.2">
      <c r="B189" s="555"/>
      <c r="F189" s="512" t="s">
        <v>439</v>
      </c>
      <c r="G189" s="63" t="s">
        <v>280</v>
      </c>
      <c r="H189" s="420" t="s">
        <v>274</v>
      </c>
      <c r="I189" s="557" t="s">
        <v>448</v>
      </c>
      <c r="J189" s="558" t="s">
        <v>208</v>
      </c>
    </row>
    <row r="190" spans="2:10" ht="140.25" outlineLevel="1" x14ac:dyDescent="0.2">
      <c r="B190" s="555"/>
      <c r="F190" s="512" t="s">
        <v>440</v>
      </c>
      <c r="G190" s="63" t="s">
        <v>280</v>
      </c>
      <c r="H190" s="420" t="s">
        <v>274</v>
      </c>
      <c r="I190" s="557" t="s">
        <v>448</v>
      </c>
      <c r="J190" s="558" t="s">
        <v>208</v>
      </c>
    </row>
    <row r="191" spans="2:10" x14ac:dyDescent="0.2">
      <c r="B191" s="555"/>
      <c r="D191" s="511" t="s">
        <v>116</v>
      </c>
      <c r="G191" s="67"/>
      <c r="H191" s="421"/>
      <c r="I191" s="6" t="s">
        <v>234</v>
      </c>
      <c r="J191" s="66" t="s">
        <v>234</v>
      </c>
    </row>
    <row r="192" spans="2:10" outlineLevel="1" x14ac:dyDescent="0.2">
      <c r="B192" s="555"/>
      <c r="D192" s="511"/>
      <c r="F192" s="512" t="s">
        <v>219</v>
      </c>
      <c r="G192" s="67" t="s">
        <v>204</v>
      </c>
      <c r="H192" s="421" t="s">
        <v>205</v>
      </c>
      <c r="I192" s="6">
        <v>62</v>
      </c>
      <c r="J192" s="558" t="s">
        <v>208</v>
      </c>
    </row>
    <row r="193" spans="1:10" outlineLevel="1" x14ac:dyDescent="0.2">
      <c r="B193" s="555"/>
      <c r="D193" s="511"/>
      <c r="F193" s="512" t="s">
        <v>220</v>
      </c>
      <c r="G193" s="67" t="s">
        <v>206</v>
      </c>
      <c r="H193" s="421" t="s">
        <v>207</v>
      </c>
      <c r="I193" s="6">
        <v>62</v>
      </c>
      <c r="J193" s="558" t="s">
        <v>208</v>
      </c>
    </row>
    <row r="194" spans="1:10" x14ac:dyDescent="0.2">
      <c r="B194" s="555"/>
      <c r="D194" s="511" t="s">
        <v>117</v>
      </c>
      <c r="G194" s="559"/>
      <c r="H194" s="554"/>
      <c r="I194" s="557" t="s">
        <v>234</v>
      </c>
      <c r="J194" s="558" t="s">
        <v>234</v>
      </c>
    </row>
    <row r="195" spans="1:10" x14ac:dyDescent="0.2">
      <c r="B195" s="555"/>
      <c r="D195" s="511"/>
      <c r="E195" s="512" t="s">
        <v>414</v>
      </c>
      <c r="G195" s="63"/>
      <c r="H195" s="420"/>
      <c r="I195" s="7" t="s">
        <v>234</v>
      </c>
      <c r="J195" s="66" t="s">
        <v>234</v>
      </c>
    </row>
    <row r="196" spans="1:10" ht="25.5" outlineLevel="1" x14ac:dyDescent="0.2">
      <c r="B196" s="555"/>
      <c r="F196" s="512" t="s">
        <v>307</v>
      </c>
      <c r="G196" s="559" t="s">
        <v>188</v>
      </c>
      <c r="H196" s="554" t="s">
        <v>200</v>
      </c>
      <c r="I196" s="557" t="s">
        <v>201</v>
      </c>
      <c r="J196" s="558" t="s">
        <v>208</v>
      </c>
    </row>
    <row r="197" spans="1:10" ht="25.5" outlineLevel="1" x14ac:dyDescent="0.2">
      <c r="B197" s="555"/>
      <c r="F197" s="512" t="s">
        <v>308</v>
      </c>
      <c r="G197" s="559" t="s">
        <v>188</v>
      </c>
      <c r="H197" s="554" t="s">
        <v>200</v>
      </c>
      <c r="I197" s="557" t="s">
        <v>201</v>
      </c>
      <c r="J197" s="558" t="s">
        <v>208</v>
      </c>
    </row>
    <row r="198" spans="1:10" ht="25.5" outlineLevel="1" x14ac:dyDescent="0.2">
      <c r="B198" s="555"/>
      <c r="F198" s="512" t="s">
        <v>309</v>
      </c>
      <c r="G198" s="559" t="s">
        <v>188</v>
      </c>
      <c r="H198" s="554" t="s">
        <v>200</v>
      </c>
      <c r="I198" s="557" t="s">
        <v>201</v>
      </c>
      <c r="J198" s="558" t="s">
        <v>208</v>
      </c>
    </row>
    <row r="199" spans="1:10" x14ac:dyDescent="0.2">
      <c r="B199" s="555"/>
      <c r="D199" s="511"/>
      <c r="E199" s="512" t="s">
        <v>412</v>
      </c>
      <c r="G199" s="559"/>
      <c r="H199" s="554"/>
      <c r="I199" s="557" t="s">
        <v>234</v>
      </c>
      <c r="J199" s="558" t="s">
        <v>234</v>
      </c>
    </row>
    <row r="200" spans="1:10" ht="25.5" outlineLevel="1" x14ac:dyDescent="0.2">
      <c r="B200" s="555"/>
      <c r="F200" s="512" t="s">
        <v>306</v>
      </c>
      <c r="G200" s="559" t="s">
        <v>188</v>
      </c>
      <c r="H200" s="554" t="s">
        <v>200</v>
      </c>
      <c r="I200" s="557" t="s">
        <v>201</v>
      </c>
      <c r="J200" s="558" t="s">
        <v>208</v>
      </c>
    </row>
    <row r="201" spans="1:10" ht="25.5" outlineLevel="1" x14ac:dyDescent="0.2">
      <c r="B201" s="555"/>
      <c r="F201" s="512" t="s">
        <v>305</v>
      </c>
      <c r="G201" s="559" t="s">
        <v>188</v>
      </c>
      <c r="H201" s="554" t="s">
        <v>200</v>
      </c>
      <c r="I201" s="557" t="s">
        <v>201</v>
      </c>
      <c r="J201" s="558" t="s">
        <v>208</v>
      </c>
    </row>
    <row r="202" spans="1:10" ht="25.5" outlineLevel="1" x14ac:dyDescent="0.2">
      <c r="B202" s="555"/>
      <c r="F202" s="512" t="s">
        <v>304</v>
      </c>
      <c r="G202" s="559" t="s">
        <v>188</v>
      </c>
      <c r="H202" s="554" t="s">
        <v>200</v>
      </c>
      <c r="I202" s="557" t="s">
        <v>201</v>
      </c>
      <c r="J202" s="558" t="s">
        <v>208</v>
      </c>
    </row>
    <row r="203" spans="1:10" ht="25.5" outlineLevel="1" x14ac:dyDescent="0.2">
      <c r="B203" s="555"/>
      <c r="F203" s="512" t="s">
        <v>303</v>
      </c>
      <c r="G203" s="559" t="s">
        <v>188</v>
      </c>
      <c r="H203" s="554" t="s">
        <v>200</v>
      </c>
      <c r="I203" s="557" t="s">
        <v>201</v>
      </c>
      <c r="J203" s="558" t="s">
        <v>208</v>
      </c>
    </row>
    <row r="204" spans="1:10" outlineLevel="1" x14ac:dyDescent="0.2">
      <c r="A204" s="604"/>
      <c r="B204" s="605"/>
      <c r="C204" s="606"/>
      <c r="D204" s="606"/>
      <c r="E204" s="606" t="s">
        <v>411</v>
      </c>
      <c r="F204" s="606"/>
      <c r="G204" s="607"/>
      <c r="H204" s="601"/>
      <c r="I204" s="608" t="s">
        <v>234</v>
      </c>
      <c r="J204" s="609" t="s">
        <v>234</v>
      </c>
    </row>
    <row r="205" spans="1:10" outlineLevel="1" x14ac:dyDescent="0.2">
      <c r="A205" s="604"/>
      <c r="B205" s="605"/>
      <c r="C205" s="606"/>
      <c r="D205" s="606"/>
      <c r="E205" s="606"/>
      <c r="F205" s="606" t="s">
        <v>409</v>
      </c>
      <c r="G205" s="67" t="s">
        <v>204</v>
      </c>
      <c r="H205" s="420" t="s">
        <v>205</v>
      </c>
      <c r="I205" s="608" t="s">
        <v>201</v>
      </c>
      <c r="J205" s="609" t="s">
        <v>208</v>
      </c>
    </row>
    <row r="206" spans="1:10" outlineLevel="1" x14ac:dyDescent="0.2">
      <c r="A206" s="604"/>
      <c r="B206" s="605"/>
      <c r="C206" s="606"/>
      <c r="D206" s="606"/>
      <c r="E206" s="606" t="s">
        <v>405</v>
      </c>
      <c r="F206" s="606"/>
      <c r="G206" s="607"/>
      <c r="H206" s="601"/>
      <c r="I206" s="608" t="s">
        <v>234</v>
      </c>
      <c r="J206" s="609" t="s">
        <v>234</v>
      </c>
    </row>
    <row r="207" spans="1:10" ht="25.5" outlineLevel="1" x14ac:dyDescent="0.2">
      <c r="A207" s="604"/>
      <c r="B207" s="605"/>
      <c r="C207" s="606"/>
      <c r="D207" s="606"/>
      <c r="E207" s="606"/>
      <c r="F207" s="606" t="s">
        <v>406</v>
      </c>
      <c r="G207" s="67" t="s">
        <v>204</v>
      </c>
      <c r="H207" s="420" t="s">
        <v>200</v>
      </c>
      <c r="I207" s="608" t="s">
        <v>201</v>
      </c>
      <c r="J207" s="609" t="s">
        <v>208</v>
      </c>
    </row>
    <row r="208" spans="1:10" ht="25.5" outlineLevel="1" x14ac:dyDescent="0.2">
      <c r="A208" s="604"/>
      <c r="B208" s="605"/>
      <c r="C208" s="606"/>
      <c r="D208" s="606"/>
      <c r="E208" s="606"/>
      <c r="F208" s="606" t="s">
        <v>407</v>
      </c>
      <c r="G208" s="67" t="s">
        <v>204</v>
      </c>
      <c r="H208" s="420" t="s">
        <v>200</v>
      </c>
      <c r="I208" s="608" t="s">
        <v>201</v>
      </c>
      <c r="J208" s="609" t="s">
        <v>208</v>
      </c>
    </row>
    <row r="209" spans="1:10" outlineLevel="1" x14ac:dyDescent="0.2">
      <c r="A209" s="604"/>
      <c r="B209" s="605"/>
      <c r="C209" s="606"/>
      <c r="D209" s="606"/>
      <c r="E209" s="606"/>
      <c r="F209" s="606" t="s">
        <v>408</v>
      </c>
      <c r="G209" s="67" t="s">
        <v>204</v>
      </c>
      <c r="H209" s="420" t="s">
        <v>205</v>
      </c>
      <c r="I209" s="608" t="s">
        <v>201</v>
      </c>
      <c r="J209" s="609" t="s">
        <v>208</v>
      </c>
    </row>
    <row r="210" spans="1:10" x14ac:dyDescent="0.2">
      <c r="A210" s="604"/>
      <c r="B210" s="605"/>
      <c r="C210" s="606"/>
      <c r="D210" s="606"/>
      <c r="E210" s="606" t="s">
        <v>410</v>
      </c>
      <c r="F210" s="606"/>
      <c r="G210" s="63"/>
      <c r="H210" s="420"/>
      <c r="I210" s="7" t="s">
        <v>234</v>
      </c>
      <c r="J210" s="66" t="s">
        <v>234</v>
      </c>
    </row>
    <row r="211" spans="1:10" ht="25.5" outlineLevel="1" x14ac:dyDescent="0.2">
      <c r="A211" s="604"/>
      <c r="B211" s="605"/>
      <c r="C211" s="606"/>
      <c r="D211" s="606"/>
      <c r="E211" s="606"/>
      <c r="F211" s="606" t="s">
        <v>403</v>
      </c>
      <c r="G211" s="67" t="s">
        <v>204</v>
      </c>
      <c r="H211" s="420" t="s">
        <v>200</v>
      </c>
      <c r="I211" s="608" t="s">
        <v>201</v>
      </c>
      <c r="J211" s="609" t="s">
        <v>208</v>
      </c>
    </row>
    <row r="212" spans="1:10" ht="25.5" outlineLevel="1" x14ac:dyDescent="0.2">
      <c r="A212" s="604"/>
      <c r="B212" s="605"/>
      <c r="C212" s="606"/>
      <c r="D212" s="606"/>
      <c r="E212" s="606"/>
      <c r="F212" s="606" t="s">
        <v>404</v>
      </c>
      <c r="G212" s="63" t="s">
        <v>204</v>
      </c>
      <c r="H212" s="420" t="s">
        <v>200</v>
      </c>
      <c r="I212" s="608" t="s">
        <v>201</v>
      </c>
      <c r="J212" s="609" t="s">
        <v>208</v>
      </c>
    </row>
    <row r="213" spans="1:10" outlineLevel="1" x14ac:dyDescent="0.2">
      <c r="A213" s="604"/>
      <c r="B213" s="605"/>
      <c r="C213" s="606"/>
      <c r="D213" s="606"/>
      <c r="E213" s="606"/>
      <c r="F213" s="606" t="s">
        <v>383</v>
      </c>
      <c r="G213" s="63" t="s">
        <v>204</v>
      </c>
      <c r="H213" s="420" t="s">
        <v>205</v>
      </c>
      <c r="I213" s="608" t="s">
        <v>201</v>
      </c>
      <c r="J213" s="609" t="s">
        <v>208</v>
      </c>
    </row>
    <row r="214" spans="1:10" x14ac:dyDescent="0.2">
      <c r="B214" s="555"/>
      <c r="D214" s="511" t="s">
        <v>184</v>
      </c>
      <c r="G214" s="559"/>
      <c r="H214" s="554"/>
      <c r="I214" s="557" t="s">
        <v>234</v>
      </c>
      <c r="J214" s="558" t="s">
        <v>234</v>
      </c>
    </row>
    <row r="215" spans="1:10" x14ac:dyDescent="0.2">
      <c r="B215" s="555"/>
      <c r="C215" s="511"/>
      <c r="D215" s="511"/>
      <c r="E215" s="512" t="s">
        <v>134</v>
      </c>
      <c r="G215" s="63"/>
      <c r="H215" s="420"/>
      <c r="I215" s="7" t="s">
        <v>234</v>
      </c>
      <c r="J215" s="66" t="s">
        <v>234</v>
      </c>
    </row>
    <row r="216" spans="1:10" ht="38.25" outlineLevel="1" x14ac:dyDescent="0.2">
      <c r="B216" s="555"/>
      <c r="C216" s="511"/>
      <c r="D216" s="511"/>
      <c r="F216" s="512" t="s">
        <v>121</v>
      </c>
      <c r="G216" s="63" t="s">
        <v>212</v>
      </c>
      <c r="H216" s="420" t="s">
        <v>273</v>
      </c>
      <c r="I216" s="7">
        <v>45</v>
      </c>
      <c r="J216" s="66">
        <v>3.5</v>
      </c>
    </row>
    <row r="217" spans="1:10" ht="25.5" outlineLevel="1" x14ac:dyDescent="0.2">
      <c r="B217" s="555"/>
      <c r="C217" s="511"/>
      <c r="D217" s="511"/>
      <c r="F217" s="512" t="s">
        <v>122</v>
      </c>
      <c r="G217" s="63" t="s">
        <v>281</v>
      </c>
      <c r="H217" s="420" t="s">
        <v>273</v>
      </c>
      <c r="I217" s="7">
        <v>45</v>
      </c>
      <c r="J217" s="66">
        <v>3.5</v>
      </c>
    </row>
    <row r="218" spans="1:10" ht="25.5" outlineLevel="1" x14ac:dyDescent="0.2">
      <c r="B218" s="555"/>
      <c r="C218" s="511"/>
      <c r="D218" s="511"/>
      <c r="F218" s="512" t="s">
        <v>123</v>
      </c>
      <c r="G218" s="63" t="s">
        <v>281</v>
      </c>
      <c r="H218" s="420" t="s">
        <v>273</v>
      </c>
      <c r="I218" s="7">
        <v>45</v>
      </c>
      <c r="J218" s="66">
        <v>3.5</v>
      </c>
    </row>
    <row r="219" spans="1:10" x14ac:dyDescent="0.2">
      <c r="B219" s="555"/>
      <c r="C219" s="511"/>
      <c r="D219" s="511"/>
      <c r="E219" s="512" t="s">
        <v>316</v>
      </c>
      <c r="G219" s="63"/>
      <c r="H219" s="420"/>
      <c r="I219" s="7" t="s">
        <v>234</v>
      </c>
      <c r="J219" s="66" t="s">
        <v>234</v>
      </c>
    </row>
    <row r="220" spans="1:10" ht="51" outlineLevel="1" x14ac:dyDescent="0.2">
      <c r="B220" s="555"/>
      <c r="D220" s="511"/>
      <c r="F220" s="512" t="s">
        <v>183</v>
      </c>
      <c r="G220" s="559" t="s">
        <v>210</v>
      </c>
      <c r="H220" s="554" t="s">
        <v>211</v>
      </c>
      <c r="I220" s="557">
        <v>42</v>
      </c>
      <c r="J220" s="558" t="s">
        <v>209</v>
      </c>
    </row>
    <row r="221" spans="1:10" outlineLevel="1" x14ac:dyDescent="0.2">
      <c r="B221" s="555"/>
      <c r="D221" s="511"/>
      <c r="F221" s="512" t="s">
        <v>272</v>
      </c>
      <c r="G221" s="559" t="s">
        <v>204</v>
      </c>
      <c r="H221" s="554" t="s">
        <v>205</v>
      </c>
      <c r="I221" s="608">
        <v>41</v>
      </c>
      <c r="J221" s="558">
        <v>3.5</v>
      </c>
    </row>
    <row r="222" spans="1:10" x14ac:dyDescent="0.2">
      <c r="B222" s="555"/>
      <c r="C222" s="511" t="s">
        <v>118</v>
      </c>
      <c r="G222" s="63"/>
      <c r="H222" s="420"/>
      <c r="I222" s="7" t="s">
        <v>234</v>
      </c>
      <c r="J222" s="66" t="s">
        <v>234</v>
      </c>
    </row>
    <row r="223" spans="1:10" x14ac:dyDescent="0.2">
      <c r="B223" s="555"/>
      <c r="C223" s="511"/>
      <c r="D223" s="511" t="s">
        <v>119</v>
      </c>
      <c r="G223" s="63"/>
      <c r="H223" s="420"/>
      <c r="I223" s="7" t="s">
        <v>234</v>
      </c>
      <c r="J223" s="66" t="s">
        <v>234</v>
      </c>
    </row>
    <row r="224" spans="1:10" outlineLevel="1" x14ac:dyDescent="0.2">
      <c r="B224" s="555"/>
      <c r="D224" s="511"/>
      <c r="F224" s="512" t="s">
        <v>315</v>
      </c>
      <c r="G224" s="63" t="s">
        <v>258</v>
      </c>
      <c r="H224" s="423" t="s">
        <v>205</v>
      </c>
      <c r="I224" s="7">
        <v>45</v>
      </c>
      <c r="J224" s="558">
        <v>3.6</v>
      </c>
    </row>
    <row r="225" spans="2:23" outlineLevel="1" x14ac:dyDescent="0.2">
      <c r="B225" s="555"/>
      <c r="F225" s="512" t="s">
        <v>124</v>
      </c>
      <c r="G225" s="422" t="s">
        <v>204</v>
      </c>
      <c r="H225" s="423" t="s">
        <v>205</v>
      </c>
      <c r="I225" s="424">
        <v>41</v>
      </c>
      <c r="J225" s="66">
        <v>3.6</v>
      </c>
    </row>
    <row r="226" spans="2:23" outlineLevel="1" x14ac:dyDescent="0.2">
      <c r="B226" s="555"/>
      <c r="F226" s="512" t="s">
        <v>125</v>
      </c>
      <c r="G226" s="63" t="s">
        <v>204</v>
      </c>
      <c r="H226" s="420" t="s">
        <v>205</v>
      </c>
      <c r="I226" s="7">
        <v>41</v>
      </c>
      <c r="J226" s="66">
        <v>3.6</v>
      </c>
    </row>
    <row r="227" spans="2:23" ht="51" outlineLevel="1" x14ac:dyDescent="0.2">
      <c r="B227" s="555"/>
      <c r="F227" s="512" t="s">
        <v>126</v>
      </c>
      <c r="G227" s="63" t="s">
        <v>223</v>
      </c>
      <c r="H227" s="420" t="s">
        <v>227</v>
      </c>
      <c r="I227" s="7">
        <v>41</v>
      </c>
      <c r="J227" s="66">
        <v>3.6</v>
      </c>
    </row>
    <row r="228" spans="2:23" outlineLevel="1" x14ac:dyDescent="0.2">
      <c r="B228" s="555"/>
      <c r="F228" s="512" t="s">
        <v>127</v>
      </c>
      <c r="G228" s="63" t="s">
        <v>204</v>
      </c>
      <c r="H228" s="420" t="s">
        <v>205</v>
      </c>
      <c r="I228" s="7">
        <v>41</v>
      </c>
      <c r="J228" s="66">
        <v>3.6</v>
      </c>
    </row>
    <row r="229" spans="2:23" outlineLevel="1" x14ac:dyDescent="0.2">
      <c r="B229" s="555"/>
      <c r="F229" s="512" t="s">
        <v>128</v>
      </c>
      <c r="G229" s="63" t="s">
        <v>204</v>
      </c>
      <c r="H229" s="420" t="s">
        <v>205</v>
      </c>
      <c r="I229" s="7">
        <v>41</v>
      </c>
      <c r="J229" s="66">
        <v>3.6</v>
      </c>
    </row>
    <row r="230" spans="2:23" x14ac:dyDescent="0.2">
      <c r="B230" s="555"/>
      <c r="D230" s="511" t="s">
        <v>129</v>
      </c>
      <c r="G230" s="63"/>
      <c r="H230" s="420"/>
      <c r="I230" s="7" t="s">
        <v>234</v>
      </c>
      <c r="J230" s="66" t="s">
        <v>234</v>
      </c>
    </row>
    <row r="231" spans="2:23" outlineLevel="1" x14ac:dyDescent="0.2">
      <c r="B231" s="555"/>
      <c r="E231" s="511"/>
      <c r="F231" s="512" t="s">
        <v>130</v>
      </c>
      <c r="G231" s="63" t="s">
        <v>204</v>
      </c>
      <c r="H231" s="420" t="s">
        <v>205</v>
      </c>
      <c r="I231" s="7">
        <v>41</v>
      </c>
      <c r="J231" s="66">
        <v>3.6</v>
      </c>
    </row>
    <row r="232" spans="2:23" outlineLevel="1" x14ac:dyDescent="0.2">
      <c r="B232" s="555"/>
      <c r="F232" s="512" t="s">
        <v>131</v>
      </c>
      <c r="G232" s="63" t="s">
        <v>204</v>
      </c>
      <c r="H232" s="420" t="s">
        <v>205</v>
      </c>
      <c r="I232" s="7">
        <v>41</v>
      </c>
      <c r="J232" s="66">
        <v>3.6</v>
      </c>
    </row>
    <row r="233" spans="2:23" outlineLevel="1" x14ac:dyDescent="0.2">
      <c r="B233" s="555"/>
      <c r="F233" s="512" t="s">
        <v>132</v>
      </c>
      <c r="G233" s="63" t="s">
        <v>204</v>
      </c>
      <c r="H233" s="420" t="s">
        <v>205</v>
      </c>
      <c r="I233" s="7">
        <v>41</v>
      </c>
      <c r="J233" s="66">
        <v>3.6</v>
      </c>
    </row>
    <row r="234" spans="2:23" outlineLevel="1" x14ac:dyDescent="0.2">
      <c r="B234" s="555"/>
      <c r="F234" s="512" t="s">
        <v>133</v>
      </c>
      <c r="G234" s="63" t="s">
        <v>204</v>
      </c>
      <c r="H234" s="420" t="s">
        <v>205</v>
      </c>
      <c r="I234" s="7">
        <v>41</v>
      </c>
      <c r="J234" s="66">
        <v>3.6</v>
      </c>
    </row>
    <row r="235" spans="2:23" outlineLevel="1" x14ac:dyDescent="0.2">
      <c r="B235" s="555"/>
      <c r="F235" s="512" t="s">
        <v>177</v>
      </c>
      <c r="G235" s="63" t="s">
        <v>204</v>
      </c>
      <c r="H235" s="420" t="s">
        <v>205</v>
      </c>
      <c r="I235" s="7">
        <v>41</v>
      </c>
      <c r="J235" s="66">
        <v>3.6</v>
      </c>
    </row>
    <row r="236" spans="2:23" x14ac:dyDescent="0.2">
      <c r="B236" s="555"/>
      <c r="C236" s="511" t="s">
        <v>135</v>
      </c>
      <c r="G236" s="559"/>
      <c r="H236" s="554"/>
      <c r="I236" s="557" t="s">
        <v>234</v>
      </c>
      <c r="J236" s="558" t="s">
        <v>234</v>
      </c>
    </row>
    <row r="237" spans="2:23" ht="89.25" x14ac:dyDescent="0.2">
      <c r="B237" s="555"/>
      <c r="C237" s="511"/>
      <c r="D237" s="603" t="s">
        <v>51</v>
      </c>
      <c r="E237" s="610"/>
      <c r="G237" s="559" t="s">
        <v>213</v>
      </c>
      <c r="H237" s="554" t="s">
        <v>248</v>
      </c>
      <c r="I237" s="557" t="s">
        <v>449</v>
      </c>
      <c r="J237" s="558">
        <v>3.7</v>
      </c>
      <c r="K237" s="564"/>
      <c r="L237" s="565"/>
      <c r="M237" s="565"/>
      <c r="N237" s="565"/>
      <c r="O237" s="565"/>
      <c r="P237" s="565"/>
      <c r="Q237" s="565"/>
      <c r="R237" s="565"/>
      <c r="S237" s="565"/>
      <c r="T237" s="565"/>
      <c r="U237" s="565"/>
      <c r="V237" s="565"/>
      <c r="W237" s="565"/>
    </row>
    <row r="238" spans="2:23" ht="89.25" x14ac:dyDescent="0.2">
      <c r="B238" s="555"/>
      <c r="C238" s="511"/>
      <c r="D238" s="603" t="s">
        <v>52</v>
      </c>
      <c r="E238" s="603"/>
      <c r="G238" s="559" t="s">
        <v>213</v>
      </c>
      <c r="H238" s="554" t="s">
        <v>248</v>
      </c>
      <c r="I238" s="557" t="s">
        <v>449</v>
      </c>
      <c r="J238" s="558">
        <v>3.7</v>
      </c>
      <c r="K238" s="564"/>
      <c r="L238" s="565"/>
      <c r="M238" s="565"/>
      <c r="N238" s="565"/>
      <c r="O238" s="565"/>
      <c r="P238" s="565"/>
      <c r="Q238" s="565"/>
      <c r="R238" s="565"/>
      <c r="S238" s="565"/>
      <c r="T238" s="565"/>
      <c r="U238" s="565"/>
      <c r="V238" s="565"/>
      <c r="W238" s="565"/>
    </row>
    <row r="239" spans="2:23" ht="89.25" x14ac:dyDescent="0.2">
      <c r="B239" s="555"/>
      <c r="C239" s="511"/>
      <c r="D239" s="603" t="s">
        <v>57</v>
      </c>
      <c r="G239" s="559" t="s">
        <v>213</v>
      </c>
      <c r="H239" s="554" t="s">
        <v>248</v>
      </c>
      <c r="I239" s="557" t="s">
        <v>449</v>
      </c>
      <c r="J239" s="558">
        <v>3.7</v>
      </c>
      <c r="K239" s="564"/>
      <c r="L239" s="565"/>
      <c r="M239" s="565"/>
      <c r="N239" s="565"/>
      <c r="O239" s="565"/>
      <c r="P239" s="565"/>
      <c r="Q239" s="565"/>
      <c r="R239" s="565"/>
      <c r="S239" s="565"/>
      <c r="T239" s="565"/>
      <c r="U239" s="565"/>
      <c r="V239" s="565"/>
      <c r="W239" s="565"/>
    </row>
    <row r="240" spans="2:23" ht="89.25" x14ac:dyDescent="0.2">
      <c r="B240" s="555"/>
      <c r="C240" s="511"/>
      <c r="D240" s="603" t="s">
        <v>168</v>
      </c>
      <c r="G240" s="559" t="s">
        <v>213</v>
      </c>
      <c r="H240" s="554" t="s">
        <v>248</v>
      </c>
      <c r="I240" s="557" t="s">
        <v>449</v>
      </c>
      <c r="J240" s="558">
        <v>3.7</v>
      </c>
      <c r="K240" s="564"/>
      <c r="L240" s="565"/>
      <c r="M240" s="565"/>
      <c r="N240" s="565"/>
      <c r="O240" s="565"/>
      <c r="P240" s="565"/>
      <c r="Q240" s="565"/>
      <c r="R240" s="565"/>
      <c r="S240" s="565"/>
      <c r="T240" s="565"/>
      <c r="U240" s="565"/>
      <c r="V240" s="565"/>
      <c r="W240" s="565"/>
    </row>
    <row r="241" spans="2:23" ht="89.25" x14ac:dyDescent="0.2">
      <c r="B241" s="555"/>
      <c r="C241" s="511"/>
      <c r="D241" s="603" t="s">
        <v>62</v>
      </c>
      <c r="G241" s="559" t="s">
        <v>213</v>
      </c>
      <c r="H241" s="554" t="s">
        <v>248</v>
      </c>
      <c r="I241" s="557" t="s">
        <v>449</v>
      </c>
      <c r="J241" s="558">
        <v>3.7</v>
      </c>
      <c r="K241" s="564"/>
      <c r="L241" s="565"/>
      <c r="M241" s="565"/>
      <c r="N241" s="565"/>
      <c r="O241" s="565"/>
      <c r="P241" s="565"/>
      <c r="Q241" s="565"/>
      <c r="R241" s="565"/>
      <c r="S241" s="565"/>
      <c r="T241" s="565"/>
      <c r="U241" s="565"/>
      <c r="V241" s="565"/>
      <c r="W241" s="565"/>
    </row>
    <row r="242" spans="2:23" ht="89.25" x14ac:dyDescent="0.2">
      <c r="B242" s="555"/>
      <c r="C242" s="370"/>
      <c r="D242" s="603" t="s">
        <v>174</v>
      </c>
      <c r="G242" s="559" t="s">
        <v>213</v>
      </c>
      <c r="H242" s="554" t="s">
        <v>248</v>
      </c>
      <c r="I242" s="557" t="s">
        <v>449</v>
      </c>
      <c r="J242" s="558">
        <v>3.7</v>
      </c>
      <c r="K242" s="564"/>
      <c r="L242" s="565"/>
      <c r="M242" s="565"/>
      <c r="N242" s="565"/>
      <c r="O242" s="565"/>
      <c r="P242" s="565"/>
      <c r="Q242" s="565"/>
      <c r="R242" s="565"/>
      <c r="S242" s="565"/>
      <c r="T242" s="565"/>
      <c r="U242" s="565"/>
      <c r="V242" s="565"/>
      <c r="W242" s="565"/>
    </row>
    <row r="243" spans="2:23" x14ac:dyDescent="0.2">
      <c r="B243" s="555"/>
      <c r="C243" s="511" t="s">
        <v>136</v>
      </c>
      <c r="G243" s="559"/>
      <c r="H243" s="554"/>
      <c r="I243" s="557" t="s">
        <v>234</v>
      </c>
      <c r="J243" s="558" t="s">
        <v>234</v>
      </c>
    </row>
    <row r="244" spans="2:23" ht="63.75" x14ac:dyDescent="0.2">
      <c r="B244" s="555"/>
      <c r="C244" s="511"/>
      <c r="D244" s="603" t="s">
        <v>51</v>
      </c>
      <c r="G244" s="559" t="s">
        <v>240</v>
      </c>
      <c r="H244" s="554" t="s">
        <v>249</v>
      </c>
      <c r="I244" s="557">
        <v>44</v>
      </c>
      <c r="J244" s="558">
        <v>3.8</v>
      </c>
      <c r="K244" s="564"/>
      <c r="L244" s="565"/>
      <c r="M244" s="565"/>
      <c r="N244" s="565"/>
      <c r="O244" s="565"/>
      <c r="P244" s="565"/>
      <c r="Q244" s="565"/>
      <c r="R244" s="565"/>
      <c r="S244" s="565"/>
      <c r="T244" s="565"/>
      <c r="U244" s="565"/>
      <c r="V244" s="565"/>
      <c r="W244" s="565"/>
    </row>
    <row r="245" spans="2:23" ht="63.75" x14ac:dyDescent="0.2">
      <c r="B245" s="555"/>
      <c r="C245" s="511"/>
      <c r="D245" s="603" t="s">
        <v>52</v>
      </c>
      <c r="G245" s="559" t="s">
        <v>240</v>
      </c>
      <c r="H245" s="554" t="s">
        <v>249</v>
      </c>
      <c r="I245" s="557">
        <v>44</v>
      </c>
      <c r="J245" s="558">
        <v>3.8</v>
      </c>
      <c r="K245" s="564"/>
      <c r="L245" s="565"/>
      <c r="M245" s="565"/>
      <c r="N245" s="565"/>
      <c r="O245" s="565"/>
      <c r="P245" s="565"/>
      <c r="Q245" s="565"/>
      <c r="R245" s="565"/>
      <c r="S245" s="565"/>
      <c r="T245" s="565"/>
      <c r="U245" s="565"/>
      <c r="V245" s="565"/>
      <c r="W245" s="565"/>
    </row>
    <row r="246" spans="2:23" ht="63.75" x14ac:dyDescent="0.2">
      <c r="B246" s="555"/>
      <c r="C246" s="511"/>
      <c r="D246" s="603" t="s">
        <v>57</v>
      </c>
      <c r="G246" s="559" t="s">
        <v>240</v>
      </c>
      <c r="H246" s="554" t="s">
        <v>249</v>
      </c>
      <c r="I246" s="557">
        <v>44</v>
      </c>
      <c r="J246" s="558">
        <v>3.8</v>
      </c>
      <c r="K246" s="564"/>
      <c r="L246" s="565"/>
      <c r="M246" s="565"/>
      <c r="N246" s="565"/>
      <c r="O246" s="565"/>
      <c r="P246" s="565"/>
      <c r="Q246" s="565"/>
      <c r="R246" s="565"/>
      <c r="S246" s="565"/>
      <c r="T246" s="565"/>
      <c r="U246" s="565"/>
      <c r="V246" s="565"/>
      <c r="W246" s="565"/>
    </row>
    <row r="247" spans="2:23" ht="63.75" x14ac:dyDescent="0.2">
      <c r="B247" s="555"/>
      <c r="C247" s="511"/>
      <c r="D247" s="603" t="s">
        <v>168</v>
      </c>
      <c r="G247" s="559" t="s">
        <v>240</v>
      </c>
      <c r="H247" s="554" t="s">
        <v>249</v>
      </c>
      <c r="I247" s="557">
        <v>44</v>
      </c>
      <c r="J247" s="558">
        <v>3.8</v>
      </c>
      <c r="K247" s="564"/>
      <c r="L247" s="565"/>
      <c r="M247" s="565"/>
      <c r="N247" s="565"/>
      <c r="O247" s="565"/>
      <c r="P247" s="565"/>
      <c r="Q247" s="565"/>
      <c r="R247" s="565"/>
      <c r="S247" s="565"/>
      <c r="T247" s="565"/>
      <c r="U247" s="565"/>
      <c r="V247" s="565"/>
      <c r="W247" s="565"/>
    </row>
    <row r="248" spans="2:23" ht="63.75" x14ac:dyDescent="0.2">
      <c r="B248" s="555"/>
      <c r="C248" s="511"/>
      <c r="D248" s="603" t="s">
        <v>62</v>
      </c>
      <c r="G248" s="559" t="s">
        <v>240</v>
      </c>
      <c r="H248" s="554" t="s">
        <v>249</v>
      </c>
      <c r="I248" s="557">
        <v>44</v>
      </c>
      <c r="J248" s="558">
        <v>3.8</v>
      </c>
      <c r="K248" s="564"/>
      <c r="L248" s="565"/>
      <c r="M248" s="565"/>
      <c r="N248" s="565"/>
      <c r="O248" s="565"/>
      <c r="P248" s="565"/>
      <c r="Q248" s="565"/>
      <c r="R248" s="565"/>
      <c r="S248" s="565"/>
      <c r="T248" s="565"/>
      <c r="U248" s="565"/>
      <c r="V248" s="565"/>
      <c r="W248" s="565"/>
    </row>
    <row r="249" spans="2:23" ht="63.75" x14ac:dyDescent="0.2">
      <c r="B249" s="555"/>
      <c r="C249" s="370"/>
      <c r="D249" s="603" t="s">
        <v>174</v>
      </c>
      <c r="G249" s="559" t="s">
        <v>240</v>
      </c>
      <c r="H249" s="554" t="s">
        <v>249</v>
      </c>
      <c r="I249" s="557">
        <v>44</v>
      </c>
      <c r="J249" s="558">
        <v>3.8</v>
      </c>
      <c r="K249" s="564"/>
      <c r="L249" s="565"/>
      <c r="M249" s="565"/>
      <c r="N249" s="565"/>
      <c r="O249" s="565"/>
      <c r="P249" s="565"/>
      <c r="Q249" s="565"/>
      <c r="R249" s="565"/>
      <c r="S249" s="565"/>
      <c r="T249" s="565"/>
      <c r="U249" s="565"/>
      <c r="V249" s="565"/>
      <c r="W249" s="565"/>
    </row>
    <row r="250" spans="2:23" x14ac:dyDescent="0.2">
      <c r="B250" s="555"/>
      <c r="C250" s="511" t="s">
        <v>137</v>
      </c>
      <c r="D250" s="511"/>
      <c r="G250" s="559"/>
      <c r="H250" s="554"/>
      <c r="I250" s="557" t="s">
        <v>234</v>
      </c>
      <c r="J250" s="558" t="s">
        <v>234</v>
      </c>
    </row>
    <row r="251" spans="2:23" x14ac:dyDescent="0.2">
      <c r="B251" s="555"/>
      <c r="D251" s="603" t="s">
        <v>137</v>
      </c>
      <c r="G251" s="559" t="s">
        <v>214</v>
      </c>
      <c r="H251" s="554" t="s">
        <v>215</v>
      </c>
      <c r="I251" s="557">
        <v>74</v>
      </c>
      <c r="J251" s="558">
        <v>3.9</v>
      </c>
    </row>
    <row r="252" spans="2:23" outlineLevel="1" x14ac:dyDescent="0.2">
      <c r="B252" s="555"/>
      <c r="D252" s="511"/>
      <c r="G252" s="559"/>
      <c r="H252" s="554"/>
      <c r="I252" s="557" t="s">
        <v>234</v>
      </c>
      <c r="J252" s="558" t="s">
        <v>234</v>
      </c>
    </row>
    <row r="253" spans="2:23" outlineLevel="1" x14ac:dyDescent="0.2">
      <c r="B253" s="555"/>
      <c r="C253" s="511" t="s">
        <v>394</v>
      </c>
      <c r="D253" s="511"/>
      <c r="G253" s="561"/>
      <c r="H253" s="554"/>
      <c r="I253" s="557" t="s">
        <v>234</v>
      </c>
      <c r="J253" s="558" t="s">
        <v>234</v>
      </c>
    </row>
    <row r="254" spans="2:23" outlineLevel="1" x14ac:dyDescent="0.2">
      <c r="B254" s="555"/>
      <c r="D254" s="511"/>
      <c r="F254" s="512" t="s">
        <v>390</v>
      </c>
      <c r="G254" s="561"/>
      <c r="H254" s="554"/>
      <c r="I254" s="557" t="s">
        <v>234</v>
      </c>
      <c r="J254" s="558" t="s">
        <v>234</v>
      </c>
    </row>
    <row r="255" spans="2:23" outlineLevel="1" x14ac:dyDescent="0.2">
      <c r="B255" s="555"/>
      <c r="D255" s="511"/>
      <c r="F255" s="512" t="s">
        <v>391</v>
      </c>
      <c r="G255" s="561"/>
      <c r="H255" s="554"/>
      <c r="I255" s="557" t="s">
        <v>234</v>
      </c>
      <c r="J255" s="558" t="s">
        <v>234</v>
      </c>
    </row>
    <row r="256" spans="2:23" outlineLevel="1" x14ac:dyDescent="0.2">
      <c r="B256" s="555"/>
      <c r="D256" s="511"/>
      <c r="F256" s="512" t="s">
        <v>392</v>
      </c>
      <c r="G256" s="561"/>
      <c r="H256" s="554"/>
      <c r="I256" s="557" t="s">
        <v>234</v>
      </c>
      <c r="J256" s="558" t="s">
        <v>234</v>
      </c>
    </row>
    <row r="257" spans="1:10" outlineLevel="1" x14ac:dyDescent="0.2">
      <c r="B257" s="555"/>
      <c r="D257" s="511"/>
      <c r="G257" s="561"/>
      <c r="H257" s="554"/>
      <c r="I257" s="557" t="s">
        <v>234</v>
      </c>
      <c r="J257" s="558" t="s">
        <v>234</v>
      </c>
    </row>
    <row r="258" spans="1:10" x14ac:dyDescent="0.2">
      <c r="B258" s="553" t="s">
        <v>138</v>
      </c>
      <c r="G258" s="67"/>
      <c r="H258" s="420"/>
      <c r="I258" s="7" t="s">
        <v>234</v>
      </c>
      <c r="J258" s="66" t="s">
        <v>234</v>
      </c>
    </row>
    <row r="259" spans="1:10" x14ac:dyDescent="0.2">
      <c r="B259" s="555"/>
      <c r="G259" s="67"/>
      <c r="H259" s="420"/>
      <c r="I259" s="7" t="s">
        <v>234</v>
      </c>
      <c r="J259" s="66" t="s">
        <v>234</v>
      </c>
    </row>
    <row r="260" spans="1:10" x14ac:dyDescent="0.2">
      <c r="B260" s="553" t="s">
        <v>139</v>
      </c>
      <c r="G260" s="67" t="s">
        <v>257</v>
      </c>
      <c r="H260" s="420" t="s">
        <v>215</v>
      </c>
      <c r="I260" s="7" t="s">
        <v>234</v>
      </c>
      <c r="J260" s="66" t="s">
        <v>234</v>
      </c>
    </row>
    <row r="261" spans="1:10" x14ac:dyDescent="0.2">
      <c r="B261" s="553"/>
      <c r="G261" s="67"/>
      <c r="H261" s="420"/>
      <c r="I261" s="7" t="s">
        <v>234</v>
      </c>
      <c r="J261" s="66" t="s">
        <v>234</v>
      </c>
    </row>
    <row r="262" spans="1:10" ht="13.5" thickBot="1" x14ac:dyDescent="0.25">
      <c r="B262" s="566" t="s">
        <v>269</v>
      </c>
      <c r="C262" s="567"/>
      <c r="D262" s="567"/>
      <c r="E262" s="567"/>
      <c r="F262" s="567"/>
      <c r="G262" s="342"/>
      <c r="H262" s="425"/>
      <c r="I262" s="343" t="s">
        <v>234</v>
      </c>
      <c r="J262" s="344" t="s">
        <v>234</v>
      </c>
    </row>
    <row r="263" spans="1:10" ht="13.5" thickBot="1" x14ac:dyDescent="0.25">
      <c r="G263" s="68"/>
      <c r="H263" s="68"/>
      <c r="I263" s="69"/>
      <c r="J263" s="69"/>
    </row>
    <row r="264" spans="1:10" x14ac:dyDescent="0.2">
      <c r="A264" s="604"/>
      <c r="B264" s="611" t="s">
        <v>333</v>
      </c>
      <c r="C264" s="612"/>
      <c r="D264" s="612"/>
      <c r="E264" s="612"/>
      <c r="F264" s="613"/>
      <c r="G264" s="614"/>
      <c r="H264" s="615"/>
      <c r="I264" s="616"/>
      <c r="J264" s="617"/>
    </row>
    <row r="265" spans="1:10" x14ac:dyDescent="0.2">
      <c r="A265" s="604"/>
      <c r="B265" s="618" t="s">
        <v>354</v>
      </c>
      <c r="C265" s="606"/>
      <c r="D265" s="619"/>
      <c r="E265" s="604"/>
      <c r="F265" s="620"/>
      <c r="G265" s="621"/>
      <c r="H265" s="601"/>
      <c r="I265" s="608"/>
      <c r="J265" s="622"/>
    </row>
    <row r="266" spans="1:10" x14ac:dyDescent="0.2">
      <c r="A266" s="604"/>
      <c r="B266" s="618"/>
      <c r="C266" s="606"/>
      <c r="D266" s="619" t="s">
        <v>355</v>
      </c>
      <c r="E266" s="619"/>
      <c r="F266" s="623"/>
      <c r="G266" s="621"/>
      <c r="H266" s="601"/>
      <c r="I266" s="608"/>
      <c r="J266" s="622"/>
    </row>
    <row r="267" spans="1:10" ht="38.25" x14ac:dyDescent="0.2">
      <c r="A267" s="604"/>
      <c r="B267" s="618"/>
      <c r="C267" s="606"/>
      <c r="D267" s="606"/>
      <c r="E267" s="606"/>
      <c r="F267" s="620" t="s">
        <v>356</v>
      </c>
      <c r="G267" s="621" t="s">
        <v>450</v>
      </c>
      <c r="H267" s="601" t="s">
        <v>451</v>
      </c>
      <c r="I267" s="608" t="s">
        <v>452</v>
      </c>
      <c r="J267" s="624" t="s">
        <v>453</v>
      </c>
    </row>
    <row r="268" spans="1:10" ht="51" x14ac:dyDescent="0.2">
      <c r="A268" s="604"/>
      <c r="B268" s="618"/>
      <c r="C268" s="606"/>
      <c r="D268" s="606"/>
      <c r="E268" s="606"/>
      <c r="F268" s="620" t="s">
        <v>357</v>
      </c>
      <c r="G268" s="621" t="s">
        <v>476</v>
      </c>
      <c r="H268" s="601" t="s">
        <v>451</v>
      </c>
      <c r="I268" s="608" t="s">
        <v>452</v>
      </c>
      <c r="J268" s="622" t="s">
        <v>453</v>
      </c>
    </row>
    <row r="269" spans="1:10" ht="38.25" x14ac:dyDescent="0.2">
      <c r="A269" s="604"/>
      <c r="B269" s="618"/>
      <c r="C269" s="606"/>
      <c r="D269" s="606"/>
      <c r="E269" s="606"/>
      <c r="F269" s="620" t="s">
        <v>358</v>
      </c>
      <c r="G269" s="621" t="s">
        <v>450</v>
      </c>
      <c r="H269" s="601" t="s">
        <v>451</v>
      </c>
      <c r="I269" s="608" t="s">
        <v>452</v>
      </c>
      <c r="J269" s="622" t="s">
        <v>453</v>
      </c>
    </row>
    <row r="270" spans="1:10" ht="51" x14ac:dyDescent="0.2">
      <c r="A270" s="604"/>
      <c r="B270" s="618"/>
      <c r="C270" s="606"/>
      <c r="D270" s="606"/>
      <c r="E270" s="606"/>
      <c r="F270" s="620" t="s">
        <v>359</v>
      </c>
      <c r="G270" s="621" t="s">
        <v>476</v>
      </c>
      <c r="H270" s="601" t="s">
        <v>451</v>
      </c>
      <c r="I270" s="608" t="s">
        <v>452</v>
      </c>
      <c r="J270" s="622" t="s">
        <v>453</v>
      </c>
    </row>
    <row r="271" spans="1:10" ht="38.25" x14ac:dyDescent="0.2">
      <c r="A271" s="604"/>
      <c r="B271" s="618"/>
      <c r="C271" s="606"/>
      <c r="D271" s="606"/>
      <c r="E271" s="606"/>
      <c r="F271" s="620" t="s">
        <v>360</v>
      </c>
      <c r="G271" s="621" t="s">
        <v>450</v>
      </c>
      <c r="H271" s="601" t="s">
        <v>451</v>
      </c>
      <c r="I271" s="608" t="s">
        <v>452</v>
      </c>
      <c r="J271" s="622" t="s">
        <v>453</v>
      </c>
    </row>
    <row r="272" spans="1:10" ht="38.25" x14ac:dyDescent="0.2">
      <c r="A272" s="604"/>
      <c r="B272" s="618"/>
      <c r="C272" s="606"/>
      <c r="D272" s="606"/>
      <c r="E272" s="606"/>
      <c r="F272" s="620" t="s">
        <v>361</v>
      </c>
      <c r="G272" s="621" t="s">
        <v>450</v>
      </c>
      <c r="H272" s="601" t="s">
        <v>451</v>
      </c>
      <c r="I272" s="608" t="s">
        <v>452</v>
      </c>
      <c r="J272" s="622" t="s">
        <v>453</v>
      </c>
    </row>
    <row r="273" spans="1:10" ht="38.25" x14ac:dyDescent="0.2">
      <c r="A273" s="604"/>
      <c r="B273" s="618"/>
      <c r="C273" s="606"/>
      <c r="D273" s="606"/>
      <c r="E273" s="606"/>
      <c r="F273" s="620" t="s">
        <v>362</v>
      </c>
      <c r="G273" s="621" t="s">
        <v>450</v>
      </c>
      <c r="H273" s="601" t="s">
        <v>451</v>
      </c>
      <c r="I273" s="608" t="s">
        <v>452</v>
      </c>
      <c r="J273" s="622" t="s">
        <v>453</v>
      </c>
    </row>
    <row r="274" spans="1:10" ht="38.25" x14ac:dyDescent="0.2">
      <c r="A274" s="604"/>
      <c r="B274" s="618"/>
      <c r="C274" s="606"/>
      <c r="D274" s="606"/>
      <c r="E274" s="606"/>
      <c r="F274" s="620" t="s">
        <v>363</v>
      </c>
      <c r="G274" s="621" t="s">
        <v>450</v>
      </c>
      <c r="H274" s="601" t="s">
        <v>451</v>
      </c>
      <c r="I274" s="608" t="s">
        <v>452</v>
      </c>
      <c r="J274" s="622" t="s">
        <v>453</v>
      </c>
    </row>
    <row r="275" spans="1:10" x14ac:dyDescent="0.2">
      <c r="A275" s="604"/>
      <c r="B275" s="618"/>
      <c r="C275" s="606"/>
      <c r="D275" s="619" t="s">
        <v>364</v>
      </c>
      <c r="E275" s="619"/>
      <c r="F275" s="623"/>
      <c r="G275" s="621"/>
      <c r="H275" s="601"/>
      <c r="I275" s="608"/>
      <c r="J275" s="622"/>
    </row>
    <row r="276" spans="1:10" ht="38.25" x14ac:dyDescent="0.2">
      <c r="A276" s="604"/>
      <c r="B276" s="618"/>
      <c r="C276" s="606"/>
      <c r="D276" s="606"/>
      <c r="E276" s="606"/>
      <c r="F276" s="620" t="s">
        <v>434</v>
      </c>
      <c r="G276" s="621" t="s">
        <v>450</v>
      </c>
      <c r="H276" s="601" t="s">
        <v>451</v>
      </c>
      <c r="I276" s="608" t="s">
        <v>454</v>
      </c>
      <c r="J276" s="622" t="s">
        <v>453</v>
      </c>
    </row>
    <row r="277" spans="1:10" ht="38.25" x14ac:dyDescent="0.2">
      <c r="A277" s="604"/>
      <c r="B277" s="618"/>
      <c r="C277" s="606"/>
      <c r="D277" s="606"/>
      <c r="E277" s="606"/>
      <c r="F277" s="620" t="s">
        <v>425</v>
      </c>
      <c r="G277" s="621" t="s">
        <v>450</v>
      </c>
      <c r="H277" s="601" t="s">
        <v>451</v>
      </c>
      <c r="I277" s="608" t="s">
        <v>454</v>
      </c>
      <c r="J277" s="622" t="s">
        <v>453</v>
      </c>
    </row>
    <row r="278" spans="1:10" ht="38.25" x14ac:dyDescent="0.2">
      <c r="A278" s="604"/>
      <c r="B278" s="618"/>
      <c r="C278" s="606"/>
      <c r="D278" s="606"/>
      <c r="E278" s="606"/>
      <c r="F278" s="620" t="s">
        <v>426</v>
      </c>
      <c r="G278" s="621" t="s">
        <v>450</v>
      </c>
      <c r="H278" s="601" t="s">
        <v>451</v>
      </c>
      <c r="I278" s="608" t="s">
        <v>454</v>
      </c>
      <c r="J278" s="622" t="s">
        <v>453</v>
      </c>
    </row>
    <row r="279" spans="1:10" ht="38.25" x14ac:dyDescent="0.2">
      <c r="A279" s="604"/>
      <c r="B279" s="618"/>
      <c r="C279" s="606"/>
      <c r="D279" s="606"/>
      <c r="E279" s="606"/>
      <c r="F279" s="620" t="s">
        <v>427</v>
      </c>
      <c r="G279" s="621" t="s">
        <v>450</v>
      </c>
      <c r="H279" s="601" t="s">
        <v>451</v>
      </c>
      <c r="I279" s="608" t="s">
        <v>454</v>
      </c>
      <c r="J279" s="622" t="s">
        <v>453</v>
      </c>
    </row>
    <row r="280" spans="1:10" ht="38.25" x14ac:dyDescent="0.2">
      <c r="A280" s="604"/>
      <c r="B280" s="618"/>
      <c r="C280" s="606"/>
      <c r="D280" s="606"/>
      <c r="E280" s="606"/>
      <c r="F280" s="620" t="s">
        <v>428</v>
      </c>
      <c r="G280" s="621" t="s">
        <v>450</v>
      </c>
      <c r="H280" s="601" t="s">
        <v>451</v>
      </c>
      <c r="I280" s="608" t="s">
        <v>454</v>
      </c>
      <c r="J280" s="622" t="s">
        <v>453</v>
      </c>
    </row>
    <row r="281" spans="1:10" x14ac:dyDescent="0.2">
      <c r="A281" s="604"/>
      <c r="B281" s="618"/>
      <c r="C281" s="606"/>
      <c r="D281" s="619" t="s">
        <v>365</v>
      </c>
      <c r="E281" s="619"/>
      <c r="F281" s="623"/>
      <c r="G281" s="621"/>
      <c r="H281" s="601"/>
      <c r="I281" s="608"/>
      <c r="J281" s="622"/>
    </row>
    <row r="282" spans="1:10" ht="38.25" x14ac:dyDescent="0.2">
      <c r="A282" s="604"/>
      <c r="B282" s="618"/>
      <c r="C282" s="606"/>
      <c r="D282" s="606"/>
      <c r="E282" s="606"/>
      <c r="F282" s="620" t="s">
        <v>429</v>
      </c>
      <c r="G282" s="621" t="s">
        <v>450</v>
      </c>
      <c r="H282" s="601" t="s">
        <v>451</v>
      </c>
      <c r="I282" s="608" t="s">
        <v>455</v>
      </c>
      <c r="J282" s="622" t="s">
        <v>453</v>
      </c>
    </row>
    <row r="283" spans="1:10" ht="38.25" x14ac:dyDescent="0.2">
      <c r="A283" s="604"/>
      <c r="B283" s="618"/>
      <c r="C283" s="606"/>
      <c r="D283" s="606"/>
      <c r="E283" s="606"/>
      <c r="F283" s="620" t="s">
        <v>430</v>
      </c>
      <c r="G283" s="621" t="s">
        <v>450</v>
      </c>
      <c r="H283" s="601" t="s">
        <v>451</v>
      </c>
      <c r="I283" s="608" t="s">
        <v>455</v>
      </c>
      <c r="J283" s="622" t="s">
        <v>453</v>
      </c>
    </row>
    <row r="284" spans="1:10" ht="38.25" x14ac:dyDescent="0.2">
      <c r="A284" s="604"/>
      <c r="B284" s="618"/>
      <c r="C284" s="606"/>
      <c r="D284" s="606"/>
      <c r="E284" s="606"/>
      <c r="F284" s="620" t="s">
        <v>431</v>
      </c>
      <c r="G284" s="621" t="s">
        <v>450</v>
      </c>
      <c r="H284" s="601" t="s">
        <v>451</v>
      </c>
      <c r="I284" s="608" t="s">
        <v>455</v>
      </c>
      <c r="J284" s="622" t="s">
        <v>453</v>
      </c>
    </row>
    <row r="285" spans="1:10" ht="38.25" x14ac:dyDescent="0.2">
      <c r="A285" s="604"/>
      <c r="B285" s="618"/>
      <c r="C285" s="606"/>
      <c r="D285" s="606"/>
      <c r="E285" s="606"/>
      <c r="F285" s="620" t="s">
        <v>432</v>
      </c>
      <c r="G285" s="621" t="s">
        <v>450</v>
      </c>
      <c r="H285" s="601" t="s">
        <v>451</v>
      </c>
      <c r="I285" s="608" t="s">
        <v>455</v>
      </c>
      <c r="J285" s="622" t="s">
        <v>453</v>
      </c>
    </row>
    <row r="286" spans="1:10" ht="38.25" x14ac:dyDescent="0.2">
      <c r="A286" s="604"/>
      <c r="B286" s="618"/>
      <c r="C286" s="606"/>
      <c r="D286" s="606"/>
      <c r="E286" s="606"/>
      <c r="F286" s="620" t="s">
        <v>433</v>
      </c>
      <c r="G286" s="621" t="s">
        <v>450</v>
      </c>
      <c r="H286" s="601" t="s">
        <v>451</v>
      </c>
      <c r="I286" s="608" t="s">
        <v>455</v>
      </c>
      <c r="J286" s="622" t="s">
        <v>453</v>
      </c>
    </row>
    <row r="287" spans="1:10" x14ac:dyDescent="0.2">
      <c r="A287" s="604"/>
      <c r="B287" s="618"/>
      <c r="C287" s="606"/>
      <c r="D287" s="619" t="s">
        <v>398</v>
      </c>
      <c r="E287" s="619"/>
      <c r="F287" s="623"/>
      <c r="G287" s="621"/>
      <c r="H287" s="601"/>
      <c r="I287" s="608"/>
      <c r="J287" s="622"/>
    </row>
    <row r="288" spans="1:10" ht="38.25" x14ac:dyDescent="0.2">
      <c r="A288" s="604"/>
      <c r="B288" s="618"/>
      <c r="C288" s="606"/>
      <c r="D288" s="606"/>
      <c r="E288" s="606"/>
      <c r="F288" s="620" t="s">
        <v>400</v>
      </c>
      <c r="G288" s="621" t="s">
        <v>450</v>
      </c>
      <c r="H288" s="601" t="s">
        <v>451</v>
      </c>
      <c r="I288" s="608" t="s">
        <v>456</v>
      </c>
      <c r="J288" s="622" t="s">
        <v>453</v>
      </c>
    </row>
    <row r="289" spans="1:10" ht="38.25" x14ac:dyDescent="0.2">
      <c r="A289" s="604"/>
      <c r="B289" s="618"/>
      <c r="C289" s="606"/>
      <c r="D289" s="606"/>
      <c r="E289" s="606"/>
      <c r="F289" s="620" t="s">
        <v>401</v>
      </c>
      <c r="G289" s="621" t="s">
        <v>450</v>
      </c>
      <c r="H289" s="601" t="s">
        <v>451</v>
      </c>
      <c r="I289" s="608" t="s">
        <v>456</v>
      </c>
      <c r="J289" s="622" t="s">
        <v>453</v>
      </c>
    </row>
    <row r="290" spans="1:10" x14ac:dyDescent="0.2">
      <c r="A290" s="604"/>
      <c r="B290" s="618"/>
      <c r="C290" s="606"/>
      <c r="D290" s="619" t="s">
        <v>366</v>
      </c>
      <c r="E290" s="619"/>
      <c r="F290" s="623"/>
      <c r="G290" s="621"/>
      <c r="H290" s="601"/>
      <c r="I290" s="608"/>
      <c r="J290" s="622"/>
    </row>
    <row r="291" spans="1:10" ht="38.25" x14ac:dyDescent="0.2">
      <c r="A291" s="604"/>
      <c r="B291" s="618"/>
      <c r="C291" s="606"/>
      <c r="D291" s="606"/>
      <c r="E291" s="606"/>
      <c r="F291" s="620" t="s">
        <v>367</v>
      </c>
      <c r="G291" s="621" t="s">
        <v>450</v>
      </c>
      <c r="H291" s="601" t="s">
        <v>451</v>
      </c>
      <c r="I291" s="608" t="s">
        <v>456</v>
      </c>
      <c r="J291" s="622" t="s">
        <v>453</v>
      </c>
    </row>
    <row r="292" spans="1:10" ht="38.25" x14ac:dyDescent="0.2">
      <c r="A292" s="604"/>
      <c r="B292" s="618"/>
      <c r="C292" s="606"/>
      <c r="D292" s="606"/>
      <c r="E292" s="606"/>
      <c r="F292" s="620" t="s">
        <v>368</v>
      </c>
      <c r="G292" s="621" t="s">
        <v>450</v>
      </c>
      <c r="H292" s="601" t="s">
        <v>451</v>
      </c>
      <c r="I292" s="608" t="s">
        <v>456</v>
      </c>
      <c r="J292" s="622" t="s">
        <v>453</v>
      </c>
    </row>
    <row r="293" spans="1:10" ht="38.25" x14ac:dyDescent="0.2">
      <c r="A293" s="604"/>
      <c r="B293" s="618"/>
      <c r="C293" s="606"/>
      <c r="D293" s="606"/>
      <c r="E293" s="606"/>
      <c r="F293" s="620" t="s">
        <v>369</v>
      </c>
      <c r="G293" s="621" t="s">
        <v>450</v>
      </c>
      <c r="H293" s="601" t="s">
        <v>451</v>
      </c>
      <c r="I293" s="608" t="s">
        <v>456</v>
      </c>
      <c r="J293" s="622" t="s">
        <v>453</v>
      </c>
    </row>
    <row r="294" spans="1:10" ht="38.25" x14ac:dyDescent="0.2">
      <c r="A294" s="604"/>
      <c r="B294" s="618"/>
      <c r="C294" s="606"/>
      <c r="D294" s="606"/>
      <c r="E294" s="606"/>
      <c r="F294" s="620" t="s">
        <v>370</v>
      </c>
      <c r="G294" s="621" t="s">
        <v>450</v>
      </c>
      <c r="H294" s="601" t="s">
        <v>451</v>
      </c>
      <c r="I294" s="608" t="s">
        <v>456</v>
      </c>
      <c r="J294" s="622" t="s">
        <v>453</v>
      </c>
    </row>
    <row r="295" spans="1:10" ht="38.25" x14ac:dyDescent="0.2">
      <c r="A295" s="604"/>
      <c r="B295" s="618"/>
      <c r="C295" s="606"/>
      <c r="D295" s="606"/>
      <c r="E295" s="606"/>
      <c r="F295" s="620" t="s">
        <v>399</v>
      </c>
      <c r="G295" s="621" t="s">
        <v>450</v>
      </c>
      <c r="H295" s="601" t="s">
        <v>451</v>
      </c>
      <c r="I295" s="608" t="s">
        <v>456</v>
      </c>
      <c r="J295" s="622" t="s">
        <v>453</v>
      </c>
    </row>
    <row r="296" spans="1:10" ht="38.25" x14ac:dyDescent="0.2">
      <c r="A296" s="604"/>
      <c r="B296" s="618"/>
      <c r="C296" s="606"/>
      <c r="D296" s="606"/>
      <c r="E296" s="606"/>
      <c r="F296" s="620" t="s">
        <v>371</v>
      </c>
      <c r="G296" s="621" t="s">
        <v>450</v>
      </c>
      <c r="H296" s="601" t="s">
        <v>451</v>
      </c>
      <c r="I296" s="608" t="s">
        <v>456</v>
      </c>
      <c r="J296" s="622" t="s">
        <v>453</v>
      </c>
    </row>
    <row r="297" spans="1:10" ht="38.25" x14ac:dyDescent="0.2">
      <c r="A297" s="604"/>
      <c r="B297" s="618"/>
      <c r="C297" s="606"/>
      <c r="D297" s="606"/>
      <c r="E297" s="606"/>
      <c r="F297" s="620" t="s">
        <v>372</v>
      </c>
      <c r="G297" s="621" t="s">
        <v>450</v>
      </c>
      <c r="H297" s="601" t="s">
        <v>451</v>
      </c>
      <c r="I297" s="608" t="s">
        <v>384</v>
      </c>
      <c r="J297" s="622" t="s">
        <v>453</v>
      </c>
    </row>
    <row r="298" spans="1:10" x14ac:dyDescent="0.2">
      <c r="A298" s="604"/>
      <c r="B298" s="618"/>
      <c r="C298" s="606"/>
      <c r="D298" s="619" t="s">
        <v>373</v>
      </c>
      <c r="E298" s="619"/>
      <c r="F298" s="623"/>
      <c r="G298" s="621"/>
      <c r="H298" s="601"/>
      <c r="I298" s="608"/>
      <c r="J298" s="622"/>
    </row>
    <row r="299" spans="1:10" ht="38.25" x14ac:dyDescent="0.2">
      <c r="A299" s="604"/>
      <c r="B299" s="618"/>
      <c r="C299" s="606"/>
      <c r="D299" s="606"/>
      <c r="E299" s="606"/>
      <c r="F299" s="620" t="s">
        <v>374</v>
      </c>
      <c r="G299" s="621" t="s">
        <v>450</v>
      </c>
      <c r="H299" s="601" t="s">
        <v>451</v>
      </c>
      <c r="I299" s="608" t="s">
        <v>457</v>
      </c>
      <c r="J299" s="622" t="s">
        <v>453</v>
      </c>
    </row>
    <row r="300" spans="1:10" ht="38.25" x14ac:dyDescent="0.2">
      <c r="A300" s="604"/>
      <c r="B300" s="618"/>
      <c r="C300" s="606"/>
      <c r="D300" s="606"/>
      <c r="E300" s="606"/>
      <c r="F300" s="620" t="s">
        <v>375</v>
      </c>
      <c r="G300" s="621" t="s">
        <v>450</v>
      </c>
      <c r="H300" s="601" t="s">
        <v>451</v>
      </c>
      <c r="I300" s="608" t="s">
        <v>385</v>
      </c>
      <c r="J300" s="622" t="s">
        <v>453</v>
      </c>
    </row>
    <row r="301" spans="1:10" x14ac:dyDescent="0.2">
      <c r="A301" s="604"/>
      <c r="B301" s="618"/>
      <c r="C301" s="606"/>
      <c r="D301" s="619" t="s">
        <v>376</v>
      </c>
      <c r="E301" s="606"/>
      <c r="F301" s="620"/>
      <c r="G301" s="621"/>
      <c r="H301" s="601"/>
      <c r="I301" s="608"/>
      <c r="J301" s="622"/>
    </row>
    <row r="302" spans="1:10" x14ac:dyDescent="0.2">
      <c r="A302" s="604"/>
      <c r="B302" s="618"/>
      <c r="C302" s="606"/>
      <c r="D302" s="606"/>
      <c r="E302" s="606"/>
      <c r="F302" s="620" t="s">
        <v>377</v>
      </c>
      <c r="G302" s="621" t="s">
        <v>478</v>
      </c>
      <c r="H302" s="601" t="s">
        <v>477</v>
      </c>
      <c r="I302" s="608">
        <v>44</v>
      </c>
      <c r="J302" s="622" t="s">
        <v>453</v>
      </c>
    </row>
    <row r="303" spans="1:10" x14ac:dyDescent="0.2">
      <c r="A303" s="604"/>
      <c r="B303" s="618"/>
      <c r="C303" s="606"/>
      <c r="D303" s="606"/>
      <c r="E303" s="606"/>
      <c r="F303" s="620"/>
      <c r="G303" s="621"/>
      <c r="H303" s="601"/>
      <c r="I303" s="608"/>
      <c r="J303" s="622"/>
    </row>
    <row r="304" spans="1:10" x14ac:dyDescent="0.2">
      <c r="A304" s="604"/>
      <c r="B304" s="618"/>
      <c r="C304" s="619" t="s">
        <v>396</v>
      </c>
      <c r="D304" s="606"/>
      <c r="E304" s="606"/>
      <c r="F304" s="620"/>
      <c r="G304" s="621"/>
      <c r="H304" s="601"/>
      <c r="I304" s="608"/>
      <c r="J304" s="622"/>
    </row>
    <row r="305" spans="1:23" x14ac:dyDescent="0.2">
      <c r="A305" s="604"/>
      <c r="B305" s="618"/>
      <c r="C305" s="606"/>
      <c r="D305" s="606"/>
      <c r="E305" s="606"/>
      <c r="F305" s="620" t="s">
        <v>390</v>
      </c>
      <c r="G305" s="621"/>
      <c r="H305" s="601"/>
      <c r="I305" s="608"/>
      <c r="J305" s="622"/>
    </row>
    <row r="306" spans="1:23" x14ac:dyDescent="0.2">
      <c r="A306" s="604"/>
      <c r="B306" s="618"/>
      <c r="C306" s="606"/>
      <c r="D306" s="606"/>
      <c r="E306" s="606"/>
      <c r="F306" s="620" t="s">
        <v>391</v>
      </c>
      <c r="G306" s="621"/>
      <c r="H306" s="601"/>
      <c r="I306" s="608"/>
      <c r="J306" s="622"/>
    </row>
    <row r="307" spans="1:23" x14ac:dyDescent="0.2">
      <c r="A307" s="604"/>
      <c r="B307" s="618"/>
      <c r="C307" s="606"/>
      <c r="D307" s="606"/>
      <c r="E307" s="606"/>
      <c r="F307" s="620" t="s">
        <v>392</v>
      </c>
      <c r="G307" s="621"/>
      <c r="H307" s="601"/>
      <c r="I307" s="608"/>
      <c r="J307" s="622"/>
    </row>
    <row r="308" spans="1:23" x14ac:dyDescent="0.2">
      <c r="A308" s="604"/>
      <c r="B308" s="618"/>
      <c r="C308" s="606"/>
      <c r="D308" s="606"/>
      <c r="E308" s="606"/>
      <c r="F308" s="620"/>
      <c r="G308" s="621"/>
      <c r="H308" s="601"/>
      <c r="I308" s="608"/>
      <c r="J308" s="622"/>
    </row>
    <row r="309" spans="1:23" ht="13.5" thickBot="1" x14ac:dyDescent="0.25">
      <c r="A309" s="604"/>
      <c r="B309" s="625" t="s">
        <v>378</v>
      </c>
      <c r="C309" s="626"/>
      <c r="D309" s="626"/>
      <c r="E309" s="626"/>
      <c r="F309" s="627"/>
      <c r="G309" s="628"/>
      <c r="H309" s="629"/>
      <c r="I309" s="630"/>
      <c r="J309" s="631"/>
    </row>
    <row r="310" spans="1:23" ht="13.5" thickBot="1" x14ac:dyDescent="0.25">
      <c r="G310" s="572"/>
      <c r="H310" s="573"/>
    </row>
    <row r="311" spans="1:23" x14ac:dyDescent="0.2">
      <c r="B311" s="574" t="s">
        <v>140</v>
      </c>
      <c r="C311" s="575"/>
      <c r="D311" s="575"/>
      <c r="E311" s="575"/>
      <c r="F311" s="575"/>
      <c r="G311" s="345"/>
      <c r="H311" s="426"/>
      <c r="I311" s="346" t="s">
        <v>234</v>
      </c>
      <c r="J311" s="347" t="s">
        <v>234</v>
      </c>
    </row>
    <row r="312" spans="1:23" x14ac:dyDescent="0.2">
      <c r="B312" s="553"/>
      <c r="C312" s="511" t="s">
        <v>181</v>
      </c>
      <c r="G312" s="63"/>
      <c r="H312" s="420"/>
      <c r="I312" s="7" t="s">
        <v>234</v>
      </c>
      <c r="J312" s="66" t="s">
        <v>234</v>
      </c>
    </row>
    <row r="313" spans="1:23" x14ac:dyDescent="0.2">
      <c r="B313" s="555"/>
      <c r="C313" s="511"/>
      <c r="D313" s="563" t="s">
        <v>51</v>
      </c>
      <c r="G313" s="559"/>
      <c r="H313" s="554"/>
      <c r="I313" s="557" t="s">
        <v>234</v>
      </c>
      <c r="J313" s="558" t="s">
        <v>234</v>
      </c>
      <c r="K313" s="564"/>
      <c r="L313" s="565"/>
      <c r="M313" s="565"/>
      <c r="N313" s="565"/>
      <c r="O313" s="565"/>
      <c r="P313" s="565"/>
      <c r="Q313" s="565"/>
      <c r="R313" s="565"/>
      <c r="S313" s="565"/>
      <c r="T313" s="565"/>
      <c r="U313" s="565"/>
      <c r="V313" s="565"/>
      <c r="W313" s="565"/>
    </row>
    <row r="314" spans="1:23" x14ac:dyDescent="0.2">
      <c r="B314" s="555"/>
      <c r="C314" s="511"/>
      <c r="D314" s="511"/>
      <c r="E314" s="512" t="s">
        <v>144</v>
      </c>
      <c r="G314" s="559"/>
      <c r="H314" s="554"/>
      <c r="I314" s="557" t="s">
        <v>234</v>
      </c>
      <c r="J314" s="558" t="s">
        <v>234</v>
      </c>
      <c r="K314" s="564"/>
      <c r="L314" s="565"/>
      <c r="M314" s="565"/>
      <c r="N314" s="565"/>
      <c r="O314" s="565"/>
      <c r="P314" s="565"/>
      <c r="Q314" s="565"/>
      <c r="R314" s="565"/>
      <c r="S314" s="565"/>
      <c r="T314" s="565"/>
      <c r="U314" s="565"/>
      <c r="V314" s="565"/>
      <c r="W314" s="565"/>
    </row>
    <row r="315" spans="1:23" ht="51" outlineLevel="1" x14ac:dyDescent="0.2">
      <c r="B315" s="555"/>
      <c r="C315" s="511"/>
      <c r="D315" s="511"/>
      <c r="F315" s="512" t="s">
        <v>145</v>
      </c>
      <c r="G315" s="559" t="s">
        <v>216</v>
      </c>
      <c r="H315" s="554" t="s">
        <v>243</v>
      </c>
      <c r="I315" s="557" t="s">
        <v>458</v>
      </c>
      <c r="J315" s="558" t="s">
        <v>311</v>
      </c>
      <c r="K315" s="564"/>
      <c r="L315" s="565"/>
      <c r="M315" s="565"/>
      <c r="N315" s="565"/>
      <c r="O315" s="565"/>
      <c r="P315" s="565"/>
      <c r="Q315" s="565"/>
      <c r="R315" s="565"/>
      <c r="S315" s="565"/>
      <c r="T315" s="565"/>
      <c r="U315" s="565"/>
      <c r="V315" s="565"/>
      <c r="W315" s="565"/>
    </row>
    <row r="316" spans="1:23" ht="51" outlineLevel="1" x14ac:dyDescent="0.2">
      <c r="B316" s="555"/>
      <c r="C316" s="511"/>
      <c r="D316" s="511"/>
      <c r="F316" s="512" t="s">
        <v>146</v>
      </c>
      <c r="G316" s="559" t="s">
        <v>216</v>
      </c>
      <c r="H316" s="554" t="s">
        <v>243</v>
      </c>
      <c r="I316" s="557" t="s">
        <v>458</v>
      </c>
      <c r="J316" s="558" t="s">
        <v>311</v>
      </c>
      <c r="K316" s="564"/>
      <c r="L316" s="565"/>
      <c r="M316" s="565"/>
      <c r="N316" s="565"/>
      <c r="O316" s="565"/>
      <c r="P316" s="565"/>
      <c r="Q316" s="565"/>
      <c r="R316" s="565"/>
      <c r="S316" s="565"/>
      <c r="T316" s="565"/>
      <c r="U316" s="565"/>
      <c r="V316" s="565"/>
      <c r="W316" s="565"/>
    </row>
    <row r="317" spans="1:23" ht="51" outlineLevel="1" x14ac:dyDescent="0.2">
      <c r="B317" s="555"/>
      <c r="C317" s="511"/>
      <c r="D317" s="511"/>
      <c r="F317" s="512" t="s">
        <v>147</v>
      </c>
      <c r="G317" s="559" t="s">
        <v>216</v>
      </c>
      <c r="H317" s="554" t="s">
        <v>243</v>
      </c>
      <c r="I317" s="557" t="s">
        <v>458</v>
      </c>
      <c r="J317" s="558" t="s">
        <v>311</v>
      </c>
      <c r="K317" s="564"/>
      <c r="L317" s="565"/>
      <c r="M317" s="565"/>
      <c r="N317" s="565"/>
      <c r="O317" s="565"/>
      <c r="P317" s="565"/>
      <c r="Q317" s="565"/>
      <c r="R317" s="565"/>
      <c r="S317" s="565"/>
      <c r="T317" s="565"/>
      <c r="U317" s="565"/>
      <c r="V317" s="565"/>
      <c r="W317" s="565"/>
    </row>
    <row r="318" spans="1:23" ht="51" outlineLevel="1" x14ac:dyDescent="0.2">
      <c r="B318" s="555"/>
      <c r="C318" s="511"/>
      <c r="D318" s="511"/>
      <c r="F318" s="512" t="s">
        <v>179</v>
      </c>
      <c r="G318" s="559" t="s">
        <v>216</v>
      </c>
      <c r="H318" s="554" t="s">
        <v>243</v>
      </c>
      <c r="I318" s="557" t="s">
        <v>458</v>
      </c>
      <c r="J318" s="558" t="s">
        <v>311</v>
      </c>
      <c r="K318" s="564"/>
      <c r="L318" s="565"/>
      <c r="M318" s="565"/>
      <c r="N318" s="565"/>
      <c r="O318" s="565"/>
      <c r="P318" s="565"/>
      <c r="Q318" s="565"/>
      <c r="R318" s="565"/>
      <c r="S318" s="565"/>
      <c r="T318" s="565"/>
      <c r="U318" s="565"/>
      <c r="V318" s="565"/>
      <c r="W318" s="565"/>
    </row>
    <row r="319" spans="1:23" x14ac:dyDescent="0.2">
      <c r="B319" s="555"/>
      <c r="C319" s="511"/>
      <c r="D319" s="511"/>
      <c r="E319" s="512" t="s">
        <v>148</v>
      </c>
      <c r="G319" s="559"/>
      <c r="H319" s="554"/>
      <c r="I319" s="557" t="s">
        <v>234</v>
      </c>
      <c r="J319" s="558" t="s">
        <v>234</v>
      </c>
      <c r="K319" s="564"/>
      <c r="L319" s="565"/>
      <c r="M319" s="565"/>
      <c r="N319" s="565"/>
      <c r="O319" s="565"/>
      <c r="P319" s="565"/>
      <c r="Q319" s="565"/>
      <c r="R319" s="565"/>
      <c r="S319" s="565"/>
      <c r="T319" s="565"/>
      <c r="U319" s="565"/>
      <c r="V319" s="565"/>
      <c r="W319" s="565"/>
    </row>
    <row r="320" spans="1:23" ht="51" outlineLevel="1" x14ac:dyDescent="0.2">
      <c r="B320" s="555"/>
      <c r="C320" s="511"/>
      <c r="D320" s="511"/>
      <c r="F320" s="512" t="s">
        <v>149</v>
      </c>
      <c r="G320" s="559" t="s">
        <v>216</v>
      </c>
      <c r="H320" s="554" t="s">
        <v>243</v>
      </c>
      <c r="I320" s="557" t="s">
        <v>458</v>
      </c>
      <c r="J320" s="558" t="s">
        <v>311</v>
      </c>
      <c r="K320" s="564"/>
      <c r="L320" s="565"/>
      <c r="M320" s="565"/>
      <c r="N320" s="565"/>
      <c r="O320" s="565"/>
      <c r="P320" s="565"/>
      <c r="Q320" s="565"/>
      <c r="R320" s="565"/>
      <c r="S320" s="565"/>
      <c r="T320" s="565"/>
      <c r="U320" s="565"/>
      <c r="V320" s="565"/>
      <c r="W320" s="565"/>
    </row>
    <row r="321" spans="2:23" ht="51" outlineLevel="1" x14ac:dyDescent="0.2">
      <c r="B321" s="555"/>
      <c r="C321" s="511"/>
      <c r="D321" s="511"/>
      <c r="F321" s="512" t="s">
        <v>150</v>
      </c>
      <c r="G321" s="559" t="s">
        <v>216</v>
      </c>
      <c r="H321" s="554" t="s">
        <v>243</v>
      </c>
      <c r="I321" s="557" t="s">
        <v>458</v>
      </c>
      <c r="J321" s="558" t="s">
        <v>311</v>
      </c>
      <c r="K321" s="564"/>
      <c r="L321" s="565"/>
      <c r="M321" s="565"/>
      <c r="N321" s="565"/>
      <c r="O321" s="565"/>
      <c r="P321" s="565"/>
      <c r="Q321" s="565"/>
      <c r="R321" s="565"/>
      <c r="S321" s="565"/>
      <c r="T321" s="565"/>
      <c r="U321" s="565"/>
      <c r="V321" s="565"/>
      <c r="W321" s="565"/>
    </row>
    <row r="322" spans="2:23" ht="51" outlineLevel="1" x14ac:dyDescent="0.2">
      <c r="B322" s="555"/>
      <c r="C322" s="511"/>
      <c r="D322" s="511"/>
      <c r="F322" s="512" t="s">
        <v>151</v>
      </c>
      <c r="G322" s="559" t="s">
        <v>216</v>
      </c>
      <c r="H322" s="554" t="s">
        <v>243</v>
      </c>
      <c r="I322" s="557" t="s">
        <v>458</v>
      </c>
      <c r="J322" s="558" t="s">
        <v>311</v>
      </c>
      <c r="K322" s="564"/>
      <c r="L322" s="565"/>
      <c r="M322" s="565"/>
      <c r="N322" s="565"/>
      <c r="O322" s="565"/>
      <c r="P322" s="565"/>
      <c r="Q322" s="565"/>
      <c r="R322" s="565"/>
      <c r="S322" s="565"/>
      <c r="T322" s="565"/>
      <c r="U322" s="565"/>
      <c r="V322" s="565"/>
      <c r="W322" s="565"/>
    </row>
    <row r="323" spans="2:23" ht="51" outlineLevel="1" x14ac:dyDescent="0.2">
      <c r="B323" s="555"/>
      <c r="C323" s="511"/>
      <c r="D323" s="511"/>
      <c r="F323" s="512" t="s">
        <v>180</v>
      </c>
      <c r="G323" s="559" t="s">
        <v>216</v>
      </c>
      <c r="H323" s="554" t="s">
        <v>243</v>
      </c>
      <c r="I323" s="557" t="s">
        <v>458</v>
      </c>
      <c r="J323" s="558" t="s">
        <v>311</v>
      </c>
      <c r="K323" s="564"/>
      <c r="L323" s="565"/>
      <c r="M323" s="565"/>
      <c r="N323" s="565"/>
      <c r="O323" s="565"/>
      <c r="P323" s="565"/>
      <c r="Q323" s="565"/>
      <c r="R323" s="565"/>
      <c r="S323" s="565"/>
      <c r="T323" s="565"/>
      <c r="U323" s="565"/>
      <c r="V323" s="565"/>
      <c r="W323" s="565"/>
    </row>
    <row r="324" spans="2:23" ht="51" x14ac:dyDescent="0.2">
      <c r="B324" s="555"/>
      <c r="C324" s="511"/>
      <c r="D324" s="511"/>
      <c r="E324" s="512" t="s">
        <v>283</v>
      </c>
      <c r="G324" s="559" t="s">
        <v>216</v>
      </c>
      <c r="H324" s="554" t="s">
        <v>243</v>
      </c>
      <c r="I324" s="557" t="s">
        <v>458</v>
      </c>
      <c r="J324" s="558" t="s">
        <v>311</v>
      </c>
      <c r="K324" s="564"/>
      <c r="L324" s="565"/>
      <c r="M324" s="565"/>
      <c r="N324" s="565"/>
      <c r="O324" s="565"/>
      <c r="P324" s="565"/>
      <c r="Q324" s="565"/>
      <c r="R324" s="565"/>
      <c r="S324" s="565"/>
      <c r="T324" s="565"/>
      <c r="U324" s="565"/>
      <c r="V324" s="565"/>
      <c r="W324" s="565"/>
    </row>
    <row r="325" spans="2:23" x14ac:dyDescent="0.2">
      <c r="B325" s="555"/>
      <c r="C325" s="511"/>
      <c r="D325" s="511" t="s">
        <v>52</v>
      </c>
      <c r="G325" s="559"/>
      <c r="H325" s="554"/>
      <c r="I325" s="557" t="s">
        <v>234</v>
      </c>
      <c r="J325" s="558" t="s">
        <v>234</v>
      </c>
      <c r="K325" s="564"/>
      <c r="L325" s="565"/>
      <c r="M325" s="565"/>
      <c r="N325" s="565"/>
      <c r="O325" s="565"/>
      <c r="P325" s="565"/>
      <c r="Q325" s="565"/>
      <c r="R325" s="565"/>
      <c r="S325" s="565"/>
      <c r="T325" s="565"/>
      <c r="U325" s="565"/>
      <c r="V325" s="565"/>
      <c r="W325" s="565"/>
    </row>
    <row r="326" spans="2:23" x14ac:dyDescent="0.2">
      <c r="B326" s="555"/>
      <c r="C326" s="511"/>
      <c r="D326" s="511"/>
      <c r="E326" s="370" t="s">
        <v>53</v>
      </c>
      <c r="G326" s="559"/>
      <c r="H326" s="554"/>
      <c r="I326" s="557" t="s">
        <v>234</v>
      </c>
      <c r="J326" s="558" t="s">
        <v>234</v>
      </c>
      <c r="K326" s="564"/>
      <c r="L326" s="565"/>
      <c r="M326" s="565"/>
      <c r="N326" s="565"/>
      <c r="O326" s="565"/>
      <c r="P326" s="565"/>
      <c r="Q326" s="565"/>
      <c r="R326" s="565"/>
      <c r="S326" s="565"/>
      <c r="T326" s="565"/>
      <c r="U326" s="565"/>
      <c r="V326" s="565"/>
      <c r="W326" s="565"/>
    </row>
    <row r="327" spans="2:23" ht="51" outlineLevel="1" x14ac:dyDescent="0.2">
      <c r="B327" s="555"/>
      <c r="C327" s="511"/>
      <c r="D327" s="511"/>
      <c r="E327" s="370"/>
      <c r="F327" s="512" t="s">
        <v>54</v>
      </c>
      <c r="G327" s="559" t="s">
        <v>216</v>
      </c>
      <c r="H327" s="554" t="s">
        <v>243</v>
      </c>
      <c r="I327" s="557" t="s">
        <v>458</v>
      </c>
      <c r="J327" s="558" t="s">
        <v>311</v>
      </c>
      <c r="K327" s="564"/>
      <c r="L327" s="565"/>
      <c r="M327" s="565"/>
      <c r="N327" s="565"/>
      <c r="O327" s="565"/>
      <c r="P327" s="565"/>
      <c r="Q327" s="565"/>
      <c r="R327" s="565"/>
      <c r="S327" s="565"/>
      <c r="T327" s="565"/>
      <c r="U327" s="565"/>
      <c r="V327" s="565"/>
      <c r="W327" s="565"/>
    </row>
    <row r="328" spans="2:23" ht="51" outlineLevel="1" x14ac:dyDescent="0.2">
      <c r="B328" s="555"/>
      <c r="C328" s="511"/>
      <c r="D328" s="511"/>
      <c r="F328" s="512" t="s">
        <v>415</v>
      </c>
      <c r="G328" s="559" t="s">
        <v>216</v>
      </c>
      <c r="H328" s="554" t="s">
        <v>243</v>
      </c>
      <c r="I328" s="557" t="s">
        <v>458</v>
      </c>
      <c r="J328" s="558" t="s">
        <v>311</v>
      </c>
      <c r="K328" s="564"/>
      <c r="L328" s="565"/>
      <c r="M328" s="565"/>
      <c r="N328" s="565"/>
      <c r="O328" s="565"/>
      <c r="P328" s="565"/>
      <c r="Q328" s="565"/>
      <c r="R328" s="565"/>
      <c r="S328" s="565"/>
      <c r="T328" s="565"/>
      <c r="U328" s="565"/>
      <c r="V328" s="565"/>
      <c r="W328" s="565"/>
    </row>
    <row r="329" spans="2:23" x14ac:dyDescent="0.2">
      <c r="B329" s="555"/>
      <c r="C329" s="511"/>
      <c r="D329" s="511"/>
      <c r="E329" s="512" t="s">
        <v>55</v>
      </c>
      <c r="G329" s="559"/>
      <c r="H329" s="554"/>
      <c r="I329" s="557" t="s">
        <v>234</v>
      </c>
      <c r="J329" s="558" t="s">
        <v>234</v>
      </c>
      <c r="K329" s="564"/>
      <c r="L329" s="565"/>
      <c r="M329" s="565"/>
      <c r="N329" s="565"/>
      <c r="O329" s="565"/>
      <c r="P329" s="565"/>
      <c r="Q329" s="565"/>
      <c r="R329" s="565"/>
      <c r="S329" s="565"/>
      <c r="T329" s="565"/>
      <c r="U329" s="565"/>
      <c r="V329" s="565"/>
      <c r="W329" s="565"/>
    </row>
    <row r="330" spans="2:23" ht="51" outlineLevel="1" x14ac:dyDescent="0.2">
      <c r="B330" s="555"/>
      <c r="C330" s="511"/>
      <c r="D330" s="511"/>
      <c r="F330" s="512" t="s">
        <v>152</v>
      </c>
      <c r="G330" s="559" t="s">
        <v>216</v>
      </c>
      <c r="H330" s="554" t="s">
        <v>243</v>
      </c>
      <c r="I330" s="557" t="s">
        <v>458</v>
      </c>
      <c r="J330" s="558" t="s">
        <v>311</v>
      </c>
      <c r="K330" s="564"/>
      <c r="L330" s="565"/>
      <c r="M330" s="565"/>
      <c r="N330" s="565"/>
      <c r="O330" s="565"/>
      <c r="P330" s="565"/>
      <c r="Q330" s="565"/>
      <c r="R330" s="565"/>
      <c r="S330" s="565"/>
      <c r="T330" s="565"/>
      <c r="U330" s="565"/>
      <c r="V330" s="565"/>
      <c r="W330" s="565"/>
    </row>
    <row r="331" spans="2:23" ht="51" outlineLevel="1" x14ac:dyDescent="0.2">
      <c r="B331" s="555"/>
      <c r="C331" s="511"/>
      <c r="D331" s="511"/>
      <c r="F331" s="512" t="s">
        <v>416</v>
      </c>
      <c r="G331" s="559" t="s">
        <v>216</v>
      </c>
      <c r="H331" s="554" t="s">
        <v>243</v>
      </c>
      <c r="I331" s="557" t="s">
        <v>458</v>
      </c>
      <c r="J331" s="558" t="s">
        <v>311</v>
      </c>
      <c r="K331" s="564"/>
      <c r="L331" s="565"/>
      <c r="M331" s="565"/>
      <c r="N331" s="565"/>
      <c r="O331" s="565"/>
      <c r="P331" s="565"/>
      <c r="Q331" s="565"/>
      <c r="R331" s="565"/>
      <c r="S331" s="565"/>
      <c r="T331" s="565"/>
      <c r="U331" s="565"/>
      <c r="V331" s="565"/>
      <c r="W331" s="565"/>
    </row>
    <row r="332" spans="2:23" x14ac:dyDescent="0.2">
      <c r="B332" s="555"/>
      <c r="C332" s="511"/>
      <c r="D332" s="511"/>
      <c r="E332" s="512" t="s">
        <v>56</v>
      </c>
      <c r="G332" s="559"/>
      <c r="H332" s="554"/>
      <c r="I332" s="557" t="s">
        <v>234</v>
      </c>
      <c r="J332" s="558" t="s">
        <v>234</v>
      </c>
      <c r="K332" s="564"/>
      <c r="L332" s="565"/>
      <c r="M332" s="565"/>
      <c r="N332" s="565"/>
      <c r="O332" s="565"/>
      <c r="P332" s="565"/>
      <c r="Q332" s="565"/>
      <c r="R332" s="565"/>
      <c r="S332" s="565"/>
      <c r="T332" s="565"/>
      <c r="U332" s="565"/>
      <c r="V332" s="565"/>
      <c r="W332" s="565"/>
    </row>
    <row r="333" spans="2:23" ht="51" outlineLevel="1" x14ac:dyDescent="0.2">
      <c r="B333" s="555"/>
      <c r="C333" s="511"/>
      <c r="D333" s="511"/>
      <c r="F333" s="512" t="s">
        <v>153</v>
      </c>
      <c r="G333" s="559" t="s">
        <v>216</v>
      </c>
      <c r="H333" s="554" t="s">
        <v>243</v>
      </c>
      <c r="I333" s="557" t="s">
        <v>458</v>
      </c>
      <c r="J333" s="558" t="s">
        <v>311</v>
      </c>
      <c r="K333" s="564"/>
      <c r="L333" s="565"/>
      <c r="M333" s="565"/>
      <c r="N333" s="565"/>
      <c r="O333" s="565"/>
      <c r="P333" s="565"/>
      <c r="Q333" s="565"/>
      <c r="R333" s="565"/>
      <c r="S333" s="565"/>
      <c r="T333" s="565"/>
      <c r="U333" s="565"/>
      <c r="V333" s="565"/>
      <c r="W333" s="565"/>
    </row>
    <row r="334" spans="2:23" ht="51" outlineLevel="1" x14ac:dyDescent="0.2">
      <c r="B334" s="555"/>
      <c r="C334" s="511"/>
      <c r="D334" s="511"/>
      <c r="F334" s="512" t="s">
        <v>417</v>
      </c>
      <c r="G334" s="559" t="s">
        <v>216</v>
      </c>
      <c r="H334" s="554" t="s">
        <v>243</v>
      </c>
      <c r="I334" s="557" t="s">
        <v>458</v>
      </c>
      <c r="J334" s="558" t="s">
        <v>311</v>
      </c>
      <c r="K334" s="564"/>
      <c r="L334" s="565"/>
      <c r="M334" s="565"/>
      <c r="N334" s="565"/>
      <c r="O334" s="565"/>
      <c r="P334" s="565"/>
      <c r="Q334" s="565"/>
      <c r="R334" s="565"/>
      <c r="S334" s="565"/>
      <c r="T334" s="565"/>
      <c r="U334" s="565"/>
      <c r="V334" s="565"/>
      <c r="W334" s="565"/>
    </row>
    <row r="335" spans="2:23" x14ac:dyDescent="0.2">
      <c r="B335" s="555"/>
      <c r="C335" s="511"/>
      <c r="D335" s="511" t="s">
        <v>57</v>
      </c>
      <c r="G335" s="559"/>
      <c r="H335" s="554"/>
      <c r="I335" s="557" t="s">
        <v>234</v>
      </c>
      <c r="J335" s="558" t="s">
        <v>234</v>
      </c>
      <c r="K335" s="564"/>
      <c r="L335" s="565"/>
      <c r="M335" s="565"/>
      <c r="N335" s="565"/>
      <c r="O335" s="565"/>
      <c r="P335" s="565"/>
      <c r="Q335" s="565"/>
      <c r="R335" s="565"/>
      <c r="S335" s="565"/>
      <c r="T335" s="565"/>
      <c r="U335" s="565"/>
      <c r="V335" s="565"/>
      <c r="W335" s="565"/>
    </row>
    <row r="336" spans="2:23" x14ac:dyDescent="0.2">
      <c r="B336" s="555"/>
      <c r="C336" s="511"/>
      <c r="D336" s="511"/>
      <c r="E336" s="512" t="s">
        <v>160</v>
      </c>
      <c r="G336" s="559"/>
      <c r="H336" s="554"/>
      <c r="I336" s="557" t="s">
        <v>234</v>
      </c>
      <c r="J336" s="558" t="s">
        <v>234</v>
      </c>
      <c r="K336" s="564"/>
      <c r="L336" s="565"/>
      <c r="M336" s="565"/>
      <c r="N336" s="565"/>
      <c r="O336" s="565"/>
      <c r="P336" s="565"/>
      <c r="Q336" s="565"/>
      <c r="R336" s="565"/>
      <c r="S336" s="565"/>
      <c r="T336" s="565"/>
      <c r="U336" s="565"/>
      <c r="V336" s="565"/>
      <c r="W336" s="565"/>
    </row>
    <row r="337" spans="2:23" ht="51" outlineLevel="1" x14ac:dyDescent="0.2">
      <c r="B337" s="555"/>
      <c r="C337" s="511"/>
      <c r="D337" s="511"/>
      <c r="F337" s="512" t="s">
        <v>60</v>
      </c>
      <c r="G337" s="559" t="s">
        <v>216</v>
      </c>
      <c r="H337" s="554" t="s">
        <v>243</v>
      </c>
      <c r="I337" s="557" t="s">
        <v>458</v>
      </c>
      <c r="J337" s="558" t="s">
        <v>311</v>
      </c>
      <c r="K337" s="564"/>
      <c r="L337" s="565"/>
      <c r="M337" s="565"/>
      <c r="N337" s="565"/>
      <c r="O337" s="565"/>
      <c r="P337" s="565"/>
      <c r="Q337" s="565"/>
      <c r="R337" s="565"/>
      <c r="S337" s="565"/>
      <c r="T337" s="565"/>
      <c r="U337" s="565"/>
      <c r="V337" s="565"/>
      <c r="W337" s="565"/>
    </row>
    <row r="338" spans="2:23" ht="51" outlineLevel="1" x14ac:dyDescent="0.2">
      <c r="B338" s="555"/>
      <c r="C338" s="511"/>
      <c r="D338" s="511"/>
      <c r="F338" s="512" t="s">
        <v>161</v>
      </c>
      <c r="G338" s="559" t="s">
        <v>216</v>
      </c>
      <c r="H338" s="554" t="s">
        <v>243</v>
      </c>
      <c r="I338" s="557" t="s">
        <v>458</v>
      </c>
      <c r="J338" s="558" t="s">
        <v>311</v>
      </c>
      <c r="K338" s="564"/>
      <c r="L338" s="565"/>
      <c r="M338" s="565"/>
      <c r="N338" s="565"/>
      <c r="O338" s="565"/>
      <c r="P338" s="565"/>
      <c r="Q338" s="565"/>
      <c r="R338" s="565"/>
      <c r="S338" s="565"/>
      <c r="T338" s="565"/>
      <c r="U338" s="565"/>
      <c r="V338" s="565"/>
      <c r="W338" s="565"/>
    </row>
    <row r="339" spans="2:23" x14ac:dyDescent="0.2">
      <c r="B339" s="555"/>
      <c r="C339" s="511"/>
      <c r="D339" s="511"/>
      <c r="E339" s="512" t="s">
        <v>154</v>
      </c>
      <c r="G339" s="559"/>
      <c r="H339" s="554"/>
      <c r="I339" s="557" t="s">
        <v>234</v>
      </c>
      <c r="J339" s="558" t="s">
        <v>234</v>
      </c>
      <c r="K339" s="564"/>
      <c r="L339" s="565"/>
      <c r="M339" s="565"/>
      <c r="N339" s="565"/>
      <c r="O339" s="565"/>
      <c r="P339" s="565"/>
      <c r="Q339" s="565"/>
      <c r="R339" s="565"/>
      <c r="S339" s="565"/>
      <c r="T339" s="565"/>
      <c r="U339" s="565"/>
      <c r="V339" s="565"/>
      <c r="W339" s="565"/>
    </row>
    <row r="340" spans="2:23" ht="51" outlineLevel="1" x14ac:dyDescent="0.2">
      <c r="B340" s="555"/>
      <c r="C340" s="511"/>
      <c r="D340" s="511"/>
      <c r="F340" s="512" t="s">
        <v>58</v>
      </c>
      <c r="G340" s="559" t="s">
        <v>216</v>
      </c>
      <c r="H340" s="554" t="s">
        <v>243</v>
      </c>
      <c r="I340" s="557" t="s">
        <v>458</v>
      </c>
      <c r="J340" s="558" t="s">
        <v>311</v>
      </c>
      <c r="K340" s="564"/>
      <c r="L340" s="565"/>
      <c r="M340" s="565"/>
      <c r="N340" s="565"/>
      <c r="O340" s="565"/>
      <c r="P340" s="565"/>
      <c r="Q340" s="565"/>
      <c r="R340" s="565"/>
      <c r="S340" s="565"/>
      <c r="T340" s="565"/>
      <c r="U340" s="565"/>
      <c r="V340" s="565"/>
      <c r="W340" s="565"/>
    </row>
    <row r="341" spans="2:23" ht="51" outlineLevel="1" x14ac:dyDescent="0.2">
      <c r="B341" s="555"/>
      <c r="C341" s="511"/>
      <c r="D341" s="511"/>
      <c r="F341" s="512" t="s">
        <v>155</v>
      </c>
      <c r="G341" s="559" t="s">
        <v>216</v>
      </c>
      <c r="H341" s="554" t="s">
        <v>243</v>
      </c>
      <c r="I341" s="557" t="s">
        <v>458</v>
      </c>
      <c r="J341" s="558" t="s">
        <v>311</v>
      </c>
      <c r="K341" s="564"/>
      <c r="L341" s="565"/>
      <c r="M341" s="565"/>
      <c r="N341" s="565"/>
      <c r="O341" s="565"/>
      <c r="P341" s="565"/>
      <c r="Q341" s="565"/>
      <c r="R341" s="565"/>
      <c r="S341" s="565"/>
      <c r="T341" s="565"/>
      <c r="U341" s="565"/>
      <c r="V341" s="565"/>
      <c r="W341" s="565"/>
    </row>
    <row r="342" spans="2:23" ht="51" outlineLevel="1" x14ac:dyDescent="0.2">
      <c r="B342" s="555"/>
      <c r="C342" s="511"/>
      <c r="D342" s="511"/>
      <c r="F342" s="512" t="s">
        <v>156</v>
      </c>
      <c r="G342" s="559" t="s">
        <v>216</v>
      </c>
      <c r="H342" s="554" t="s">
        <v>243</v>
      </c>
      <c r="I342" s="557" t="s">
        <v>458</v>
      </c>
      <c r="J342" s="558" t="s">
        <v>311</v>
      </c>
      <c r="K342" s="564"/>
      <c r="L342" s="565"/>
      <c r="M342" s="565"/>
      <c r="N342" s="565"/>
      <c r="O342" s="565"/>
      <c r="P342" s="565"/>
      <c r="Q342" s="565"/>
      <c r="R342" s="565"/>
      <c r="S342" s="565"/>
      <c r="T342" s="565"/>
      <c r="U342" s="565"/>
      <c r="V342" s="565"/>
      <c r="W342" s="565"/>
    </row>
    <row r="343" spans="2:23" x14ac:dyDescent="0.2">
      <c r="B343" s="555"/>
      <c r="C343" s="511"/>
      <c r="D343" s="511"/>
      <c r="E343" s="512" t="s">
        <v>162</v>
      </c>
      <c r="G343" s="559"/>
      <c r="H343" s="554"/>
      <c r="I343" s="557" t="s">
        <v>234</v>
      </c>
      <c r="J343" s="558" t="s">
        <v>234</v>
      </c>
      <c r="K343" s="564"/>
      <c r="L343" s="565"/>
      <c r="M343" s="565"/>
      <c r="N343" s="565"/>
      <c r="O343" s="565"/>
      <c r="P343" s="565"/>
      <c r="Q343" s="565"/>
      <c r="R343" s="565"/>
      <c r="S343" s="565"/>
      <c r="T343" s="565"/>
      <c r="U343" s="565"/>
      <c r="V343" s="565"/>
      <c r="W343" s="565"/>
    </row>
    <row r="344" spans="2:23" ht="51" outlineLevel="1" x14ac:dyDescent="0.2">
      <c r="B344" s="555"/>
      <c r="C344" s="511"/>
      <c r="D344" s="511"/>
      <c r="F344" s="512" t="s">
        <v>61</v>
      </c>
      <c r="G344" s="559" t="s">
        <v>216</v>
      </c>
      <c r="H344" s="554" t="s">
        <v>243</v>
      </c>
      <c r="I344" s="557" t="s">
        <v>458</v>
      </c>
      <c r="J344" s="558" t="s">
        <v>311</v>
      </c>
      <c r="K344" s="564"/>
      <c r="L344" s="565"/>
      <c r="M344" s="565"/>
      <c r="N344" s="565"/>
      <c r="O344" s="565"/>
      <c r="P344" s="565"/>
      <c r="Q344" s="565"/>
      <c r="R344" s="565"/>
      <c r="S344" s="565"/>
      <c r="T344" s="565"/>
      <c r="U344" s="565"/>
      <c r="V344" s="565"/>
      <c r="W344" s="565"/>
    </row>
    <row r="345" spans="2:23" ht="51" outlineLevel="1" x14ac:dyDescent="0.2">
      <c r="B345" s="555"/>
      <c r="C345" s="511"/>
      <c r="D345" s="511"/>
      <c r="F345" s="512" t="s">
        <v>163</v>
      </c>
      <c r="G345" s="559" t="s">
        <v>216</v>
      </c>
      <c r="H345" s="554" t="s">
        <v>243</v>
      </c>
      <c r="I345" s="557" t="s">
        <v>458</v>
      </c>
      <c r="J345" s="558" t="s">
        <v>311</v>
      </c>
      <c r="K345" s="564"/>
      <c r="L345" s="565"/>
      <c r="M345" s="565"/>
      <c r="N345" s="565"/>
      <c r="O345" s="565"/>
      <c r="P345" s="565"/>
      <c r="Q345" s="565"/>
      <c r="R345" s="565"/>
      <c r="S345" s="565"/>
      <c r="T345" s="565"/>
      <c r="U345" s="565"/>
      <c r="V345" s="565"/>
      <c r="W345" s="565"/>
    </row>
    <row r="346" spans="2:23" x14ac:dyDescent="0.2">
      <c r="B346" s="555"/>
      <c r="C346" s="511"/>
      <c r="D346" s="511"/>
      <c r="E346" s="512" t="s">
        <v>157</v>
      </c>
      <c r="G346" s="559"/>
      <c r="H346" s="554"/>
      <c r="I346" s="557" t="s">
        <v>234</v>
      </c>
      <c r="J346" s="558" t="s">
        <v>234</v>
      </c>
      <c r="K346" s="564"/>
      <c r="L346" s="565"/>
      <c r="M346" s="565"/>
      <c r="N346" s="565"/>
      <c r="O346" s="565"/>
      <c r="P346" s="565"/>
      <c r="Q346" s="565"/>
      <c r="R346" s="565"/>
      <c r="S346" s="565"/>
      <c r="T346" s="565"/>
      <c r="U346" s="565"/>
      <c r="V346" s="565"/>
      <c r="W346" s="565"/>
    </row>
    <row r="347" spans="2:23" ht="51" outlineLevel="1" x14ac:dyDescent="0.2">
      <c r="B347" s="555"/>
      <c r="C347" s="511"/>
      <c r="D347" s="511"/>
      <c r="F347" s="512" t="s">
        <v>59</v>
      </c>
      <c r="G347" s="559" t="s">
        <v>216</v>
      </c>
      <c r="H347" s="554" t="s">
        <v>243</v>
      </c>
      <c r="I347" s="557" t="s">
        <v>458</v>
      </c>
      <c r="J347" s="558" t="s">
        <v>311</v>
      </c>
      <c r="K347" s="564"/>
      <c r="L347" s="565"/>
      <c r="M347" s="565"/>
      <c r="N347" s="565"/>
      <c r="O347" s="565"/>
      <c r="P347" s="565"/>
      <c r="Q347" s="565"/>
      <c r="R347" s="565"/>
      <c r="S347" s="565"/>
      <c r="T347" s="565"/>
      <c r="U347" s="565"/>
      <c r="V347" s="565"/>
      <c r="W347" s="565"/>
    </row>
    <row r="348" spans="2:23" ht="51" outlineLevel="1" x14ac:dyDescent="0.2">
      <c r="B348" s="555"/>
      <c r="C348" s="511"/>
      <c r="D348" s="511"/>
      <c r="F348" s="512" t="s">
        <v>158</v>
      </c>
      <c r="G348" s="559" t="s">
        <v>216</v>
      </c>
      <c r="H348" s="554" t="s">
        <v>243</v>
      </c>
      <c r="I348" s="557" t="s">
        <v>458</v>
      </c>
      <c r="J348" s="558" t="s">
        <v>311</v>
      </c>
      <c r="K348" s="564"/>
      <c r="L348" s="565"/>
      <c r="M348" s="565"/>
      <c r="N348" s="565"/>
      <c r="O348" s="565"/>
      <c r="P348" s="565"/>
      <c r="Q348" s="565"/>
      <c r="R348" s="565"/>
      <c r="S348" s="565"/>
      <c r="T348" s="565"/>
      <c r="U348" s="565"/>
      <c r="V348" s="565"/>
      <c r="W348" s="565"/>
    </row>
    <row r="349" spans="2:23" ht="51" outlineLevel="1" x14ac:dyDescent="0.2">
      <c r="B349" s="555"/>
      <c r="C349" s="511"/>
      <c r="D349" s="511"/>
      <c r="F349" s="512" t="s">
        <v>159</v>
      </c>
      <c r="G349" s="559" t="s">
        <v>216</v>
      </c>
      <c r="H349" s="554" t="s">
        <v>243</v>
      </c>
      <c r="I349" s="557" t="s">
        <v>458</v>
      </c>
      <c r="J349" s="558" t="s">
        <v>311</v>
      </c>
      <c r="K349" s="564"/>
      <c r="L349" s="565"/>
      <c r="M349" s="565"/>
      <c r="N349" s="565"/>
      <c r="O349" s="565"/>
      <c r="P349" s="565"/>
      <c r="Q349" s="565"/>
      <c r="R349" s="565"/>
      <c r="S349" s="565"/>
      <c r="T349" s="565"/>
      <c r="U349" s="565"/>
      <c r="V349" s="565"/>
      <c r="W349" s="565"/>
    </row>
    <row r="350" spans="2:23" x14ac:dyDescent="0.2">
      <c r="B350" s="555"/>
      <c r="C350" s="511"/>
      <c r="D350" s="511"/>
      <c r="E350" s="512" t="s">
        <v>418</v>
      </c>
      <c r="G350" s="559"/>
      <c r="H350" s="554"/>
      <c r="I350" s="557" t="s">
        <v>234</v>
      </c>
      <c r="J350" s="558" t="s">
        <v>234</v>
      </c>
      <c r="K350" s="564"/>
      <c r="L350" s="565"/>
      <c r="M350" s="565"/>
      <c r="N350" s="565"/>
      <c r="O350" s="565"/>
      <c r="P350" s="565"/>
      <c r="Q350" s="565"/>
      <c r="R350" s="565"/>
      <c r="S350" s="565"/>
      <c r="T350" s="565"/>
      <c r="U350" s="565"/>
      <c r="V350" s="565"/>
      <c r="W350" s="565"/>
    </row>
    <row r="351" spans="2:23" ht="51" outlineLevel="1" x14ac:dyDescent="0.2">
      <c r="B351" s="555"/>
      <c r="C351" s="511"/>
      <c r="D351" s="511"/>
      <c r="F351" s="512" t="s">
        <v>418</v>
      </c>
      <c r="G351" s="559" t="s">
        <v>216</v>
      </c>
      <c r="H351" s="554" t="s">
        <v>243</v>
      </c>
      <c r="I351" s="557" t="s">
        <v>458</v>
      </c>
      <c r="J351" s="558" t="s">
        <v>311</v>
      </c>
      <c r="K351" s="564"/>
      <c r="L351" s="565"/>
      <c r="M351" s="565"/>
      <c r="N351" s="565"/>
      <c r="O351" s="565"/>
      <c r="P351" s="565"/>
      <c r="Q351" s="565"/>
      <c r="R351" s="565"/>
      <c r="S351" s="565"/>
      <c r="T351" s="565"/>
      <c r="U351" s="565"/>
      <c r="V351" s="565"/>
      <c r="W351" s="565"/>
    </row>
    <row r="352" spans="2:23" x14ac:dyDescent="0.2">
      <c r="B352" s="555"/>
      <c r="C352" s="511"/>
      <c r="D352" s="511" t="s">
        <v>168</v>
      </c>
      <c r="G352" s="559"/>
      <c r="H352" s="554"/>
      <c r="I352" s="557" t="s">
        <v>234</v>
      </c>
      <c r="J352" s="558" t="s">
        <v>234</v>
      </c>
      <c r="K352" s="564"/>
      <c r="L352" s="565"/>
      <c r="M352" s="565"/>
      <c r="N352" s="565"/>
      <c r="O352" s="565"/>
      <c r="P352" s="565"/>
      <c r="Q352" s="565"/>
      <c r="R352" s="565"/>
      <c r="S352" s="565"/>
      <c r="T352" s="565"/>
      <c r="U352" s="565"/>
      <c r="V352" s="565"/>
      <c r="W352" s="565"/>
    </row>
    <row r="353" spans="2:23" x14ac:dyDescent="0.2">
      <c r="B353" s="555"/>
      <c r="C353" s="511"/>
      <c r="D353" s="511"/>
      <c r="E353" s="512" t="s">
        <v>169</v>
      </c>
      <c r="G353" s="559"/>
      <c r="H353" s="554"/>
      <c r="I353" s="557" t="s">
        <v>234</v>
      </c>
      <c r="J353" s="558" t="s">
        <v>234</v>
      </c>
      <c r="K353" s="564"/>
      <c r="L353" s="565"/>
      <c r="M353" s="565"/>
      <c r="N353" s="565"/>
      <c r="O353" s="565"/>
      <c r="P353" s="565"/>
      <c r="Q353" s="565"/>
      <c r="R353" s="565"/>
      <c r="S353" s="565"/>
      <c r="T353" s="565"/>
      <c r="U353" s="565"/>
      <c r="V353" s="565"/>
      <c r="W353" s="565"/>
    </row>
    <row r="354" spans="2:23" ht="51" outlineLevel="1" x14ac:dyDescent="0.2">
      <c r="B354" s="555"/>
      <c r="C354" s="511"/>
      <c r="D354" s="511"/>
      <c r="F354" s="512" t="s">
        <v>164</v>
      </c>
      <c r="G354" s="559" t="s">
        <v>216</v>
      </c>
      <c r="H354" s="554" t="s">
        <v>243</v>
      </c>
      <c r="I354" s="557" t="s">
        <v>458</v>
      </c>
      <c r="J354" s="558" t="s">
        <v>311</v>
      </c>
      <c r="K354" s="564"/>
      <c r="L354" s="565"/>
      <c r="M354" s="565"/>
      <c r="N354" s="565"/>
      <c r="O354" s="565"/>
      <c r="P354" s="565"/>
      <c r="Q354" s="565"/>
      <c r="R354" s="565"/>
      <c r="S354" s="565"/>
      <c r="T354" s="565"/>
      <c r="U354" s="565"/>
      <c r="V354" s="565"/>
      <c r="W354" s="565"/>
    </row>
    <row r="355" spans="2:23" ht="51" outlineLevel="1" x14ac:dyDescent="0.2">
      <c r="B355" s="555"/>
      <c r="C355" s="511"/>
      <c r="D355" s="511"/>
      <c r="F355" s="512" t="s">
        <v>166</v>
      </c>
      <c r="G355" s="559" t="s">
        <v>216</v>
      </c>
      <c r="H355" s="554" t="s">
        <v>243</v>
      </c>
      <c r="I355" s="557" t="s">
        <v>458</v>
      </c>
      <c r="J355" s="558" t="s">
        <v>311</v>
      </c>
      <c r="K355" s="564"/>
      <c r="L355" s="565"/>
      <c r="M355" s="565"/>
      <c r="N355" s="565"/>
      <c r="O355" s="565"/>
      <c r="P355" s="565"/>
      <c r="Q355" s="565"/>
      <c r="R355" s="565"/>
      <c r="S355" s="565"/>
      <c r="T355" s="565"/>
      <c r="U355" s="565"/>
      <c r="V355" s="565"/>
      <c r="W355" s="565"/>
    </row>
    <row r="356" spans="2:23" x14ac:dyDescent="0.2">
      <c r="B356" s="555"/>
      <c r="C356" s="511"/>
      <c r="D356" s="511"/>
      <c r="E356" s="512" t="s">
        <v>170</v>
      </c>
      <c r="G356" s="559"/>
      <c r="H356" s="554"/>
      <c r="I356" s="557" t="s">
        <v>234</v>
      </c>
      <c r="J356" s="558" t="s">
        <v>234</v>
      </c>
      <c r="K356" s="564"/>
      <c r="L356" s="565"/>
      <c r="M356" s="565"/>
      <c r="N356" s="565"/>
      <c r="O356" s="565"/>
      <c r="P356" s="565"/>
      <c r="Q356" s="565"/>
      <c r="R356" s="565"/>
      <c r="S356" s="565"/>
      <c r="T356" s="565"/>
      <c r="U356" s="565"/>
      <c r="V356" s="565"/>
      <c r="W356" s="565"/>
    </row>
    <row r="357" spans="2:23" ht="51" outlineLevel="1" x14ac:dyDescent="0.2">
      <c r="B357" s="555"/>
      <c r="C357" s="511"/>
      <c r="D357" s="511"/>
      <c r="F357" s="512" t="s">
        <v>165</v>
      </c>
      <c r="G357" s="559" t="s">
        <v>216</v>
      </c>
      <c r="H357" s="554" t="s">
        <v>243</v>
      </c>
      <c r="I357" s="557" t="s">
        <v>458</v>
      </c>
      <c r="J357" s="558" t="s">
        <v>311</v>
      </c>
      <c r="K357" s="564"/>
      <c r="L357" s="565"/>
      <c r="M357" s="565"/>
      <c r="N357" s="565"/>
      <c r="O357" s="565"/>
      <c r="P357" s="565"/>
      <c r="Q357" s="565"/>
      <c r="R357" s="565"/>
      <c r="S357" s="565"/>
      <c r="T357" s="565"/>
      <c r="U357" s="565"/>
      <c r="V357" s="565"/>
      <c r="W357" s="565"/>
    </row>
    <row r="358" spans="2:23" ht="51" outlineLevel="1" x14ac:dyDescent="0.2">
      <c r="B358" s="555"/>
      <c r="C358" s="511"/>
      <c r="D358" s="511"/>
      <c r="F358" s="512" t="s">
        <v>167</v>
      </c>
      <c r="G358" s="559" t="s">
        <v>216</v>
      </c>
      <c r="H358" s="554" t="s">
        <v>243</v>
      </c>
      <c r="I358" s="557" t="s">
        <v>458</v>
      </c>
      <c r="J358" s="558" t="s">
        <v>311</v>
      </c>
      <c r="K358" s="564"/>
      <c r="L358" s="565"/>
      <c r="M358" s="565"/>
      <c r="N358" s="565"/>
      <c r="O358" s="565"/>
      <c r="P358" s="565"/>
      <c r="Q358" s="565"/>
      <c r="R358" s="565"/>
      <c r="S358" s="565"/>
      <c r="T358" s="565"/>
      <c r="U358" s="565"/>
      <c r="V358" s="565"/>
      <c r="W358" s="565"/>
    </row>
    <row r="359" spans="2:23" x14ac:dyDescent="0.2">
      <c r="B359" s="555"/>
      <c r="C359" s="511"/>
      <c r="D359" s="511"/>
      <c r="E359" s="512" t="s">
        <v>419</v>
      </c>
      <c r="G359" s="559"/>
      <c r="H359" s="554"/>
      <c r="I359" s="557" t="s">
        <v>234</v>
      </c>
      <c r="J359" s="558" t="s">
        <v>234</v>
      </c>
      <c r="K359" s="564"/>
      <c r="L359" s="565"/>
      <c r="M359" s="565"/>
      <c r="N359" s="565"/>
      <c r="O359" s="565"/>
      <c r="P359" s="565"/>
      <c r="Q359" s="565"/>
      <c r="R359" s="565"/>
      <c r="S359" s="565"/>
      <c r="T359" s="565"/>
      <c r="U359" s="565"/>
      <c r="V359" s="565"/>
      <c r="W359" s="565"/>
    </row>
    <row r="360" spans="2:23" ht="51" outlineLevel="1" x14ac:dyDescent="0.2">
      <c r="B360" s="555"/>
      <c r="C360" s="511"/>
      <c r="D360" s="511"/>
      <c r="F360" s="512" t="s">
        <v>419</v>
      </c>
      <c r="G360" s="559" t="s">
        <v>216</v>
      </c>
      <c r="H360" s="554" t="s">
        <v>243</v>
      </c>
      <c r="I360" s="557" t="s">
        <v>458</v>
      </c>
      <c r="J360" s="558" t="s">
        <v>311</v>
      </c>
      <c r="K360" s="564"/>
      <c r="L360" s="565"/>
      <c r="M360" s="565"/>
      <c r="N360" s="565"/>
      <c r="O360" s="565"/>
      <c r="P360" s="565"/>
      <c r="Q360" s="565"/>
      <c r="R360" s="565"/>
      <c r="S360" s="565"/>
      <c r="T360" s="565"/>
      <c r="U360" s="565"/>
      <c r="V360" s="565"/>
      <c r="W360" s="565"/>
    </row>
    <row r="361" spans="2:23" x14ac:dyDescent="0.2">
      <c r="B361" s="555"/>
      <c r="C361" s="511"/>
      <c r="D361" s="511" t="s">
        <v>62</v>
      </c>
      <c r="G361" s="559"/>
      <c r="H361" s="554"/>
      <c r="I361" s="557" t="s">
        <v>234</v>
      </c>
      <c r="J361" s="558" t="s">
        <v>234</v>
      </c>
      <c r="K361" s="564"/>
      <c r="L361" s="565"/>
      <c r="M361" s="565"/>
      <c r="N361" s="565"/>
      <c r="O361" s="565"/>
      <c r="P361" s="565"/>
      <c r="Q361" s="565"/>
      <c r="R361" s="565"/>
      <c r="S361" s="565"/>
      <c r="T361" s="565"/>
      <c r="U361" s="565"/>
      <c r="V361" s="565"/>
      <c r="W361" s="565"/>
    </row>
    <row r="362" spans="2:23" ht="178.5" outlineLevel="1" x14ac:dyDescent="0.2">
      <c r="B362" s="555"/>
      <c r="C362" s="511"/>
      <c r="D362" s="511"/>
      <c r="F362" s="512" t="s">
        <v>172</v>
      </c>
      <c r="G362" s="559" t="s">
        <v>216</v>
      </c>
      <c r="H362" s="554" t="s">
        <v>312</v>
      </c>
      <c r="I362" s="557" t="s">
        <v>458</v>
      </c>
      <c r="J362" s="558" t="s">
        <v>311</v>
      </c>
      <c r="K362" s="564"/>
      <c r="L362" s="565"/>
      <c r="M362" s="565"/>
      <c r="N362" s="565"/>
      <c r="O362" s="565"/>
      <c r="P362" s="565"/>
      <c r="Q362" s="565"/>
      <c r="R362" s="565"/>
      <c r="S362" s="565"/>
      <c r="T362" s="565"/>
      <c r="U362" s="565"/>
      <c r="V362" s="565"/>
      <c r="W362" s="565"/>
    </row>
    <row r="363" spans="2:23" ht="178.5" outlineLevel="1" x14ac:dyDescent="0.2">
      <c r="B363" s="555"/>
      <c r="C363" s="511"/>
      <c r="D363" s="511"/>
      <c r="F363" s="512" t="s">
        <v>173</v>
      </c>
      <c r="G363" s="559" t="s">
        <v>216</v>
      </c>
      <c r="H363" s="554" t="s">
        <v>312</v>
      </c>
      <c r="I363" s="557" t="s">
        <v>458</v>
      </c>
      <c r="J363" s="558" t="s">
        <v>311</v>
      </c>
      <c r="K363" s="564"/>
      <c r="L363" s="565"/>
      <c r="M363" s="565"/>
      <c r="N363" s="565"/>
      <c r="O363" s="565"/>
      <c r="P363" s="565"/>
      <c r="Q363" s="565"/>
      <c r="R363" s="565"/>
      <c r="S363" s="565"/>
      <c r="T363" s="565"/>
      <c r="U363" s="565"/>
      <c r="V363" s="565"/>
      <c r="W363" s="565"/>
    </row>
    <row r="364" spans="2:23" ht="178.5" outlineLevel="1" x14ac:dyDescent="0.2">
      <c r="B364" s="555"/>
      <c r="C364" s="511"/>
      <c r="D364" s="511"/>
      <c r="F364" s="512" t="s">
        <v>171</v>
      </c>
      <c r="G364" s="559" t="s">
        <v>216</v>
      </c>
      <c r="H364" s="554" t="s">
        <v>312</v>
      </c>
      <c r="I364" s="557" t="s">
        <v>458</v>
      </c>
      <c r="J364" s="558" t="s">
        <v>311</v>
      </c>
      <c r="K364" s="564"/>
      <c r="L364" s="565"/>
      <c r="M364" s="565"/>
      <c r="N364" s="565"/>
      <c r="O364" s="565"/>
      <c r="P364" s="565"/>
      <c r="Q364" s="565"/>
      <c r="R364" s="565"/>
      <c r="S364" s="565"/>
      <c r="T364" s="565"/>
      <c r="U364" s="565"/>
      <c r="V364" s="565"/>
      <c r="W364" s="565"/>
    </row>
    <row r="365" spans="2:23" x14ac:dyDescent="0.2">
      <c r="B365" s="555"/>
      <c r="C365" s="370"/>
      <c r="D365" s="511" t="s">
        <v>174</v>
      </c>
      <c r="G365" s="559"/>
      <c r="H365" s="554"/>
      <c r="I365" s="557" t="s">
        <v>234</v>
      </c>
      <c r="J365" s="558" t="s">
        <v>234</v>
      </c>
      <c r="K365" s="564"/>
      <c r="L365" s="565"/>
      <c r="M365" s="565"/>
      <c r="N365" s="565"/>
      <c r="O365" s="565"/>
      <c r="P365" s="565"/>
      <c r="Q365" s="565"/>
      <c r="R365" s="565"/>
      <c r="S365" s="565"/>
      <c r="T365" s="565"/>
      <c r="U365" s="565"/>
      <c r="V365" s="565"/>
      <c r="W365" s="565"/>
    </row>
    <row r="366" spans="2:23" ht="38.25" outlineLevel="1" x14ac:dyDescent="0.2">
      <c r="B366" s="555"/>
      <c r="C366" s="511"/>
      <c r="D366" s="511"/>
      <c r="F366" s="512" t="s">
        <v>175</v>
      </c>
      <c r="G366" s="559" t="s">
        <v>216</v>
      </c>
      <c r="H366" s="554" t="s">
        <v>235</v>
      </c>
      <c r="I366" s="557" t="s">
        <v>458</v>
      </c>
      <c r="J366" s="558" t="s">
        <v>311</v>
      </c>
      <c r="K366" s="564"/>
      <c r="L366" s="565"/>
      <c r="M366" s="565"/>
      <c r="N366" s="565"/>
      <c r="O366" s="565"/>
      <c r="P366" s="565"/>
      <c r="Q366" s="565"/>
      <c r="R366" s="565"/>
      <c r="S366" s="565"/>
      <c r="T366" s="565"/>
      <c r="U366" s="565"/>
      <c r="V366" s="565"/>
      <c r="W366" s="565"/>
    </row>
    <row r="367" spans="2:23" ht="38.25" outlineLevel="1" x14ac:dyDescent="0.2">
      <c r="B367" s="555"/>
      <c r="C367" s="511"/>
      <c r="D367" s="511"/>
      <c r="F367" s="512" t="s">
        <v>176</v>
      </c>
      <c r="G367" s="559" t="s">
        <v>216</v>
      </c>
      <c r="H367" s="554" t="s">
        <v>235</v>
      </c>
      <c r="I367" s="557" t="s">
        <v>458</v>
      </c>
      <c r="J367" s="558" t="s">
        <v>311</v>
      </c>
      <c r="K367" s="564"/>
      <c r="L367" s="565"/>
      <c r="M367" s="565"/>
      <c r="N367" s="565"/>
      <c r="O367" s="565"/>
      <c r="P367" s="565"/>
      <c r="Q367" s="565"/>
      <c r="R367" s="565"/>
      <c r="S367" s="565"/>
      <c r="T367" s="565"/>
      <c r="U367" s="565"/>
      <c r="V367" s="565"/>
      <c r="W367" s="565"/>
    </row>
    <row r="368" spans="2:23" x14ac:dyDescent="0.2">
      <c r="B368" s="553"/>
      <c r="C368" s="511" t="s">
        <v>141</v>
      </c>
      <c r="G368" s="63"/>
      <c r="H368" s="420"/>
      <c r="I368" s="7" t="s">
        <v>234</v>
      </c>
      <c r="J368" s="66" t="s">
        <v>234</v>
      </c>
    </row>
    <row r="369" spans="2:23" x14ac:dyDescent="0.2">
      <c r="B369" s="555"/>
      <c r="C369" s="511"/>
      <c r="D369" s="563" t="s">
        <v>51</v>
      </c>
      <c r="G369" s="559"/>
      <c r="H369" s="554"/>
      <c r="I369" s="557" t="s">
        <v>234</v>
      </c>
      <c r="J369" s="558" t="s">
        <v>234</v>
      </c>
      <c r="K369" s="564"/>
      <c r="L369" s="565"/>
      <c r="M369" s="565"/>
      <c r="N369" s="565"/>
      <c r="O369" s="565"/>
      <c r="P369" s="565"/>
      <c r="Q369" s="565"/>
      <c r="R369" s="565"/>
      <c r="S369" s="565"/>
      <c r="T369" s="565"/>
      <c r="U369" s="565"/>
      <c r="V369" s="565"/>
      <c r="W369" s="565"/>
    </row>
    <row r="370" spans="2:23" x14ac:dyDescent="0.2">
      <c r="B370" s="555"/>
      <c r="C370" s="511"/>
      <c r="D370" s="511"/>
      <c r="E370" s="512" t="s">
        <v>144</v>
      </c>
      <c r="G370" s="559"/>
      <c r="H370" s="554"/>
      <c r="I370" s="557" t="s">
        <v>234</v>
      </c>
      <c r="J370" s="558" t="s">
        <v>234</v>
      </c>
      <c r="K370" s="564"/>
      <c r="L370" s="565"/>
      <c r="M370" s="565"/>
      <c r="N370" s="565"/>
      <c r="O370" s="565"/>
      <c r="P370" s="565"/>
      <c r="Q370" s="565"/>
      <c r="R370" s="565"/>
      <c r="S370" s="565"/>
      <c r="T370" s="565"/>
      <c r="U370" s="565"/>
      <c r="V370" s="565"/>
      <c r="W370" s="565"/>
    </row>
    <row r="371" spans="2:23" ht="38.25" outlineLevel="1" x14ac:dyDescent="0.2">
      <c r="B371" s="555"/>
      <c r="C371" s="511"/>
      <c r="D371" s="511"/>
      <c r="F371" s="512" t="s">
        <v>145</v>
      </c>
      <c r="G371" s="559" t="s">
        <v>217</v>
      </c>
      <c r="H371" s="554" t="s">
        <v>244</v>
      </c>
      <c r="I371" s="557" t="s">
        <v>445</v>
      </c>
      <c r="J371" s="558" t="s">
        <v>321</v>
      </c>
      <c r="K371" s="564"/>
      <c r="L371" s="565"/>
      <c r="M371" s="565"/>
      <c r="N371" s="565"/>
      <c r="O371" s="565"/>
      <c r="P371" s="565"/>
      <c r="Q371" s="565"/>
      <c r="R371" s="565"/>
      <c r="S371" s="565"/>
      <c r="T371" s="565"/>
      <c r="U371" s="565"/>
      <c r="V371" s="565"/>
      <c r="W371" s="565"/>
    </row>
    <row r="372" spans="2:23" ht="38.25" outlineLevel="1" x14ac:dyDescent="0.2">
      <c r="B372" s="555"/>
      <c r="C372" s="511"/>
      <c r="D372" s="511"/>
      <c r="F372" s="512" t="s">
        <v>146</v>
      </c>
      <c r="G372" s="559" t="s">
        <v>217</v>
      </c>
      <c r="H372" s="554" t="s">
        <v>244</v>
      </c>
      <c r="I372" s="557" t="s">
        <v>445</v>
      </c>
      <c r="J372" s="558" t="s">
        <v>321</v>
      </c>
      <c r="K372" s="564"/>
      <c r="L372" s="565"/>
      <c r="M372" s="565"/>
      <c r="N372" s="565"/>
      <c r="O372" s="565"/>
      <c r="P372" s="565"/>
      <c r="Q372" s="565"/>
      <c r="R372" s="565"/>
      <c r="S372" s="565"/>
      <c r="T372" s="565"/>
      <c r="U372" s="565"/>
      <c r="V372" s="565"/>
      <c r="W372" s="565"/>
    </row>
    <row r="373" spans="2:23" ht="38.25" outlineLevel="1" x14ac:dyDescent="0.2">
      <c r="B373" s="555"/>
      <c r="C373" s="511"/>
      <c r="D373" s="511"/>
      <c r="F373" s="512" t="s">
        <v>147</v>
      </c>
      <c r="G373" s="559" t="s">
        <v>217</v>
      </c>
      <c r="H373" s="554" t="s">
        <v>244</v>
      </c>
      <c r="I373" s="557" t="s">
        <v>445</v>
      </c>
      <c r="J373" s="558" t="s">
        <v>321</v>
      </c>
      <c r="K373" s="564"/>
      <c r="L373" s="565"/>
      <c r="M373" s="565"/>
      <c r="N373" s="565"/>
      <c r="O373" s="565"/>
      <c r="P373" s="565"/>
      <c r="Q373" s="565"/>
      <c r="R373" s="565"/>
      <c r="S373" s="565"/>
      <c r="T373" s="565"/>
      <c r="U373" s="565"/>
      <c r="V373" s="565"/>
      <c r="W373" s="565"/>
    </row>
    <row r="374" spans="2:23" ht="38.25" outlineLevel="1" x14ac:dyDescent="0.2">
      <c r="B374" s="555"/>
      <c r="C374" s="511"/>
      <c r="D374" s="511"/>
      <c r="F374" s="512" t="s">
        <v>179</v>
      </c>
      <c r="G374" s="559" t="s">
        <v>217</v>
      </c>
      <c r="H374" s="554" t="s">
        <v>244</v>
      </c>
      <c r="I374" s="557" t="s">
        <v>445</v>
      </c>
      <c r="J374" s="558" t="s">
        <v>321</v>
      </c>
      <c r="K374" s="564"/>
      <c r="L374" s="565"/>
      <c r="M374" s="565"/>
      <c r="N374" s="565"/>
      <c r="O374" s="565"/>
      <c r="P374" s="565"/>
      <c r="Q374" s="565"/>
      <c r="R374" s="565"/>
      <c r="S374" s="565"/>
      <c r="T374" s="565"/>
      <c r="U374" s="565"/>
      <c r="V374" s="565"/>
      <c r="W374" s="565"/>
    </row>
    <row r="375" spans="2:23" x14ac:dyDescent="0.2">
      <c r="B375" s="555"/>
      <c r="C375" s="511"/>
      <c r="D375" s="511"/>
      <c r="E375" s="512" t="s">
        <v>148</v>
      </c>
      <c r="G375" s="559"/>
      <c r="H375" s="554"/>
      <c r="I375" s="557" t="s">
        <v>234</v>
      </c>
      <c r="J375" s="558" t="s">
        <v>234</v>
      </c>
      <c r="K375" s="564"/>
      <c r="L375" s="565"/>
      <c r="M375" s="565"/>
      <c r="N375" s="565"/>
      <c r="O375" s="565"/>
      <c r="P375" s="565"/>
      <c r="Q375" s="565"/>
      <c r="R375" s="565"/>
      <c r="S375" s="565"/>
      <c r="T375" s="565"/>
      <c r="U375" s="565"/>
      <c r="V375" s="565"/>
      <c r="W375" s="565"/>
    </row>
    <row r="376" spans="2:23" ht="38.25" outlineLevel="1" x14ac:dyDescent="0.2">
      <c r="B376" s="555"/>
      <c r="C376" s="511"/>
      <c r="D376" s="511"/>
      <c r="F376" s="512" t="s">
        <v>149</v>
      </c>
      <c r="G376" s="559" t="s">
        <v>217</v>
      </c>
      <c r="H376" s="554" t="s">
        <v>244</v>
      </c>
      <c r="I376" s="557" t="s">
        <v>445</v>
      </c>
      <c r="J376" s="558" t="s">
        <v>321</v>
      </c>
      <c r="K376" s="564"/>
      <c r="L376" s="565"/>
      <c r="M376" s="565"/>
      <c r="N376" s="565"/>
      <c r="O376" s="565"/>
      <c r="P376" s="565"/>
      <c r="Q376" s="565"/>
      <c r="R376" s="565"/>
      <c r="S376" s="565"/>
      <c r="T376" s="565"/>
      <c r="U376" s="565"/>
      <c r="V376" s="565"/>
      <c r="W376" s="565"/>
    </row>
    <row r="377" spans="2:23" ht="38.25" outlineLevel="1" x14ac:dyDescent="0.2">
      <c r="B377" s="555"/>
      <c r="C377" s="511"/>
      <c r="D377" s="511"/>
      <c r="F377" s="512" t="s">
        <v>150</v>
      </c>
      <c r="G377" s="559" t="s">
        <v>217</v>
      </c>
      <c r="H377" s="554" t="s">
        <v>244</v>
      </c>
      <c r="I377" s="557" t="s">
        <v>445</v>
      </c>
      <c r="J377" s="558" t="s">
        <v>321</v>
      </c>
      <c r="K377" s="564"/>
      <c r="L377" s="565"/>
      <c r="M377" s="565"/>
      <c r="N377" s="565"/>
      <c r="O377" s="565"/>
      <c r="P377" s="565"/>
      <c r="Q377" s="565"/>
      <c r="R377" s="565"/>
      <c r="S377" s="565"/>
      <c r="T377" s="565"/>
      <c r="U377" s="565"/>
      <c r="V377" s="565"/>
      <c r="W377" s="565"/>
    </row>
    <row r="378" spans="2:23" ht="38.25" outlineLevel="1" x14ac:dyDescent="0.2">
      <c r="B378" s="555"/>
      <c r="C378" s="511"/>
      <c r="D378" s="511"/>
      <c r="F378" s="512" t="s">
        <v>151</v>
      </c>
      <c r="G378" s="559" t="s">
        <v>217</v>
      </c>
      <c r="H378" s="554" t="s">
        <v>244</v>
      </c>
      <c r="I378" s="557" t="s">
        <v>445</v>
      </c>
      <c r="J378" s="558" t="s">
        <v>321</v>
      </c>
      <c r="K378" s="564"/>
      <c r="L378" s="565"/>
      <c r="M378" s="565"/>
      <c r="N378" s="565"/>
      <c r="O378" s="565"/>
      <c r="P378" s="565"/>
      <c r="Q378" s="565"/>
      <c r="R378" s="565"/>
      <c r="S378" s="565"/>
      <c r="T378" s="565"/>
      <c r="U378" s="565"/>
      <c r="V378" s="565"/>
      <c r="W378" s="565"/>
    </row>
    <row r="379" spans="2:23" ht="38.25" outlineLevel="1" x14ac:dyDescent="0.2">
      <c r="B379" s="555"/>
      <c r="C379" s="511"/>
      <c r="D379" s="511"/>
      <c r="F379" s="512" t="s">
        <v>180</v>
      </c>
      <c r="G379" s="559" t="s">
        <v>217</v>
      </c>
      <c r="H379" s="554" t="s">
        <v>244</v>
      </c>
      <c r="I379" s="557" t="s">
        <v>445</v>
      </c>
      <c r="J379" s="558" t="s">
        <v>321</v>
      </c>
      <c r="K379" s="564"/>
      <c r="L379" s="565"/>
      <c r="M379" s="565"/>
      <c r="N379" s="565"/>
      <c r="O379" s="565"/>
      <c r="P379" s="565"/>
      <c r="Q379" s="565"/>
      <c r="R379" s="565"/>
      <c r="S379" s="565"/>
      <c r="T379" s="565"/>
      <c r="U379" s="565"/>
      <c r="V379" s="565"/>
      <c r="W379" s="565"/>
    </row>
    <row r="380" spans="2:23" x14ac:dyDescent="0.2">
      <c r="B380" s="555"/>
      <c r="C380" s="511"/>
      <c r="D380" s="511"/>
      <c r="E380" s="512" t="s">
        <v>283</v>
      </c>
      <c r="G380" s="559"/>
      <c r="H380" s="554"/>
      <c r="I380" s="557" t="s">
        <v>234</v>
      </c>
      <c r="J380" s="558" t="s">
        <v>234</v>
      </c>
      <c r="K380" s="564"/>
      <c r="L380" s="565"/>
      <c r="M380" s="565"/>
      <c r="N380" s="565"/>
      <c r="O380" s="565"/>
      <c r="P380" s="565"/>
      <c r="Q380" s="565"/>
      <c r="R380" s="565"/>
      <c r="S380" s="565"/>
      <c r="T380" s="565"/>
      <c r="U380" s="565"/>
      <c r="V380" s="565"/>
      <c r="W380" s="565"/>
    </row>
    <row r="381" spans="2:23" ht="38.25" outlineLevel="1" x14ac:dyDescent="0.2">
      <c r="B381" s="555"/>
      <c r="C381" s="511"/>
      <c r="D381" s="511"/>
      <c r="F381" s="512" t="s">
        <v>283</v>
      </c>
      <c r="G381" s="559" t="s">
        <v>217</v>
      </c>
      <c r="H381" s="554" t="s">
        <v>244</v>
      </c>
      <c r="I381" s="557" t="s">
        <v>445</v>
      </c>
      <c r="J381" s="558" t="s">
        <v>321</v>
      </c>
      <c r="K381" s="564"/>
      <c r="L381" s="565"/>
      <c r="M381" s="565"/>
      <c r="N381" s="565"/>
      <c r="O381" s="565"/>
      <c r="P381" s="565"/>
      <c r="Q381" s="565"/>
      <c r="R381" s="565"/>
      <c r="S381" s="565"/>
      <c r="T381" s="565"/>
      <c r="U381" s="565"/>
      <c r="V381" s="565"/>
      <c r="W381" s="565"/>
    </row>
    <row r="382" spans="2:23" x14ac:dyDescent="0.2">
      <c r="B382" s="555"/>
      <c r="C382" s="511"/>
      <c r="D382" s="511" t="s">
        <v>52</v>
      </c>
      <c r="G382" s="559"/>
      <c r="H382" s="554"/>
      <c r="I382" s="557" t="s">
        <v>234</v>
      </c>
      <c r="J382" s="558" t="s">
        <v>234</v>
      </c>
      <c r="K382" s="564"/>
      <c r="L382" s="565"/>
      <c r="M382" s="565"/>
      <c r="N382" s="565"/>
      <c r="O382" s="565"/>
      <c r="P382" s="565"/>
      <c r="Q382" s="565"/>
      <c r="R382" s="565"/>
      <c r="S382" s="565"/>
      <c r="T382" s="565"/>
      <c r="U382" s="565"/>
      <c r="V382" s="565"/>
      <c r="W382" s="565"/>
    </row>
    <row r="383" spans="2:23" x14ac:dyDescent="0.2">
      <c r="B383" s="555"/>
      <c r="C383" s="511"/>
      <c r="D383" s="511"/>
      <c r="E383" s="370" t="s">
        <v>53</v>
      </c>
      <c r="G383" s="559"/>
      <c r="H383" s="554"/>
      <c r="I383" s="557" t="s">
        <v>234</v>
      </c>
      <c r="J383" s="558" t="s">
        <v>234</v>
      </c>
      <c r="K383" s="564"/>
      <c r="L383" s="565"/>
      <c r="M383" s="565"/>
      <c r="N383" s="565"/>
      <c r="O383" s="565"/>
      <c r="P383" s="565"/>
      <c r="Q383" s="565"/>
      <c r="R383" s="565"/>
      <c r="S383" s="565"/>
      <c r="T383" s="565"/>
      <c r="U383" s="565"/>
      <c r="V383" s="565"/>
      <c r="W383" s="565"/>
    </row>
    <row r="384" spans="2:23" ht="38.25" outlineLevel="1" x14ac:dyDescent="0.2">
      <c r="B384" s="555"/>
      <c r="C384" s="511"/>
      <c r="D384" s="511"/>
      <c r="E384" s="370"/>
      <c r="F384" s="512" t="s">
        <v>54</v>
      </c>
      <c r="G384" s="559" t="s">
        <v>217</v>
      </c>
      <c r="H384" s="554" t="s">
        <v>244</v>
      </c>
      <c r="I384" s="557" t="s">
        <v>445</v>
      </c>
      <c r="J384" s="558" t="s">
        <v>321</v>
      </c>
      <c r="K384" s="564"/>
      <c r="L384" s="565"/>
      <c r="M384" s="565"/>
      <c r="N384" s="565"/>
      <c r="O384" s="565"/>
      <c r="P384" s="565"/>
      <c r="Q384" s="565"/>
      <c r="R384" s="565"/>
      <c r="S384" s="565"/>
      <c r="T384" s="565"/>
      <c r="U384" s="565"/>
      <c r="V384" s="565"/>
      <c r="W384" s="565"/>
    </row>
    <row r="385" spans="2:23" ht="38.25" outlineLevel="1" x14ac:dyDescent="0.2">
      <c r="B385" s="555"/>
      <c r="C385" s="511"/>
      <c r="D385" s="511"/>
      <c r="F385" s="512" t="s">
        <v>415</v>
      </c>
      <c r="G385" s="559" t="s">
        <v>217</v>
      </c>
      <c r="H385" s="554" t="s">
        <v>244</v>
      </c>
      <c r="I385" s="557" t="s">
        <v>445</v>
      </c>
      <c r="J385" s="558" t="s">
        <v>321</v>
      </c>
      <c r="K385" s="564"/>
      <c r="L385" s="565"/>
      <c r="M385" s="565"/>
      <c r="N385" s="565"/>
      <c r="O385" s="565"/>
      <c r="P385" s="565"/>
      <c r="Q385" s="565"/>
      <c r="R385" s="565"/>
      <c r="S385" s="565"/>
      <c r="T385" s="565"/>
      <c r="U385" s="565"/>
      <c r="V385" s="565"/>
      <c r="W385" s="565"/>
    </row>
    <row r="386" spans="2:23" x14ac:dyDescent="0.2">
      <c r="B386" s="555"/>
      <c r="C386" s="511"/>
      <c r="D386" s="511"/>
      <c r="E386" s="512" t="s">
        <v>55</v>
      </c>
      <c r="G386" s="559"/>
      <c r="H386" s="554"/>
      <c r="I386" s="557" t="s">
        <v>234</v>
      </c>
      <c r="J386" s="558" t="s">
        <v>234</v>
      </c>
      <c r="K386" s="564"/>
      <c r="L386" s="565"/>
      <c r="M386" s="565"/>
      <c r="N386" s="565"/>
      <c r="O386" s="565"/>
      <c r="P386" s="565"/>
      <c r="Q386" s="565"/>
      <c r="R386" s="565"/>
      <c r="S386" s="565"/>
      <c r="T386" s="565"/>
      <c r="U386" s="565"/>
      <c r="V386" s="565"/>
      <c r="W386" s="565"/>
    </row>
    <row r="387" spans="2:23" ht="38.25" outlineLevel="1" x14ac:dyDescent="0.2">
      <c r="B387" s="555"/>
      <c r="C387" s="511"/>
      <c r="D387" s="511"/>
      <c r="F387" s="512" t="s">
        <v>152</v>
      </c>
      <c r="G387" s="559" t="s">
        <v>217</v>
      </c>
      <c r="H387" s="554" t="s">
        <v>244</v>
      </c>
      <c r="I387" s="557" t="s">
        <v>445</v>
      </c>
      <c r="J387" s="558" t="s">
        <v>321</v>
      </c>
      <c r="K387" s="564"/>
      <c r="L387" s="565"/>
      <c r="M387" s="565"/>
      <c r="N387" s="565"/>
      <c r="O387" s="565"/>
      <c r="P387" s="565"/>
      <c r="Q387" s="565"/>
      <c r="R387" s="565"/>
      <c r="S387" s="565"/>
      <c r="T387" s="565"/>
      <c r="U387" s="565"/>
      <c r="V387" s="565"/>
      <c r="W387" s="565"/>
    </row>
    <row r="388" spans="2:23" ht="38.25" outlineLevel="1" x14ac:dyDescent="0.2">
      <c r="B388" s="555"/>
      <c r="C388" s="511"/>
      <c r="D388" s="511"/>
      <c r="F388" s="512" t="s">
        <v>416</v>
      </c>
      <c r="G388" s="559" t="s">
        <v>217</v>
      </c>
      <c r="H388" s="554" t="s">
        <v>244</v>
      </c>
      <c r="I388" s="557" t="s">
        <v>445</v>
      </c>
      <c r="J388" s="558" t="s">
        <v>321</v>
      </c>
      <c r="K388" s="564"/>
      <c r="L388" s="565"/>
      <c r="M388" s="565"/>
      <c r="N388" s="565"/>
      <c r="O388" s="565"/>
      <c r="P388" s="565"/>
      <c r="Q388" s="565"/>
      <c r="R388" s="565"/>
      <c r="S388" s="565"/>
      <c r="T388" s="565"/>
      <c r="U388" s="565"/>
      <c r="V388" s="565"/>
      <c r="W388" s="565"/>
    </row>
    <row r="389" spans="2:23" x14ac:dyDescent="0.2">
      <c r="B389" s="555"/>
      <c r="C389" s="511"/>
      <c r="D389" s="511"/>
      <c r="E389" s="512" t="s">
        <v>56</v>
      </c>
      <c r="G389" s="559"/>
      <c r="H389" s="554"/>
      <c r="I389" s="557" t="s">
        <v>234</v>
      </c>
      <c r="J389" s="558" t="s">
        <v>234</v>
      </c>
      <c r="K389" s="564"/>
      <c r="L389" s="565"/>
      <c r="M389" s="565"/>
      <c r="N389" s="565"/>
      <c r="O389" s="565"/>
      <c r="P389" s="565"/>
      <c r="Q389" s="565"/>
      <c r="R389" s="565"/>
      <c r="S389" s="565"/>
      <c r="T389" s="565"/>
      <c r="U389" s="565"/>
      <c r="V389" s="565"/>
      <c r="W389" s="565"/>
    </row>
    <row r="390" spans="2:23" ht="38.25" outlineLevel="1" x14ac:dyDescent="0.2">
      <c r="B390" s="555"/>
      <c r="C390" s="511"/>
      <c r="D390" s="511"/>
      <c r="F390" s="512" t="s">
        <v>153</v>
      </c>
      <c r="G390" s="559" t="s">
        <v>217</v>
      </c>
      <c r="H390" s="554" t="s">
        <v>244</v>
      </c>
      <c r="I390" s="557" t="s">
        <v>445</v>
      </c>
      <c r="J390" s="558" t="s">
        <v>321</v>
      </c>
      <c r="K390" s="564"/>
      <c r="L390" s="565"/>
      <c r="M390" s="565"/>
      <c r="N390" s="565"/>
      <c r="O390" s="565"/>
      <c r="P390" s="565"/>
      <c r="Q390" s="565"/>
      <c r="R390" s="565"/>
      <c r="S390" s="565"/>
      <c r="T390" s="565"/>
      <c r="U390" s="565"/>
      <c r="V390" s="565"/>
      <c r="W390" s="565"/>
    </row>
    <row r="391" spans="2:23" ht="38.25" outlineLevel="1" x14ac:dyDescent="0.2">
      <c r="B391" s="555"/>
      <c r="C391" s="511"/>
      <c r="D391" s="511"/>
      <c r="F391" s="512" t="s">
        <v>417</v>
      </c>
      <c r="G391" s="559" t="s">
        <v>217</v>
      </c>
      <c r="H391" s="554" t="s">
        <v>244</v>
      </c>
      <c r="I391" s="557" t="s">
        <v>445</v>
      </c>
      <c r="J391" s="558" t="s">
        <v>321</v>
      </c>
      <c r="K391" s="564"/>
      <c r="L391" s="565"/>
      <c r="M391" s="565"/>
      <c r="N391" s="565"/>
      <c r="O391" s="565"/>
      <c r="P391" s="565"/>
      <c r="Q391" s="565"/>
      <c r="R391" s="565"/>
      <c r="S391" s="565"/>
      <c r="T391" s="565"/>
      <c r="U391" s="565"/>
      <c r="V391" s="565"/>
      <c r="W391" s="565"/>
    </row>
    <row r="392" spans="2:23" x14ac:dyDescent="0.2">
      <c r="B392" s="555"/>
      <c r="C392" s="511"/>
      <c r="D392" s="511" t="s">
        <v>57</v>
      </c>
      <c r="G392" s="559"/>
      <c r="H392" s="554"/>
      <c r="I392" s="557" t="s">
        <v>234</v>
      </c>
      <c r="J392" s="558" t="s">
        <v>234</v>
      </c>
      <c r="K392" s="564"/>
      <c r="L392" s="565"/>
      <c r="M392" s="565"/>
      <c r="N392" s="565"/>
      <c r="O392" s="565"/>
      <c r="P392" s="565"/>
      <c r="Q392" s="565"/>
      <c r="R392" s="565"/>
      <c r="S392" s="565"/>
      <c r="T392" s="565"/>
      <c r="U392" s="565"/>
      <c r="V392" s="565"/>
      <c r="W392" s="565"/>
    </row>
    <row r="393" spans="2:23" x14ac:dyDescent="0.2">
      <c r="B393" s="555"/>
      <c r="C393" s="511"/>
      <c r="D393" s="511"/>
      <c r="E393" s="512" t="s">
        <v>160</v>
      </c>
      <c r="G393" s="559"/>
      <c r="H393" s="554"/>
      <c r="I393" s="557" t="s">
        <v>234</v>
      </c>
      <c r="J393" s="558" t="s">
        <v>234</v>
      </c>
      <c r="K393" s="564"/>
      <c r="L393" s="565"/>
      <c r="M393" s="565"/>
      <c r="N393" s="565"/>
      <c r="O393" s="565"/>
      <c r="P393" s="565"/>
      <c r="Q393" s="565"/>
      <c r="R393" s="565"/>
      <c r="S393" s="565"/>
      <c r="T393" s="565"/>
      <c r="U393" s="565"/>
      <c r="V393" s="565"/>
      <c r="W393" s="565"/>
    </row>
    <row r="394" spans="2:23" ht="38.25" outlineLevel="1" x14ac:dyDescent="0.2">
      <c r="B394" s="555"/>
      <c r="C394" s="511"/>
      <c r="D394" s="511"/>
      <c r="F394" s="512" t="s">
        <v>60</v>
      </c>
      <c r="G394" s="559" t="s">
        <v>217</v>
      </c>
      <c r="H394" s="554" t="s">
        <v>244</v>
      </c>
      <c r="I394" s="557" t="s">
        <v>445</v>
      </c>
      <c r="J394" s="558" t="s">
        <v>321</v>
      </c>
      <c r="K394" s="564"/>
      <c r="L394" s="565"/>
      <c r="M394" s="565"/>
      <c r="N394" s="565"/>
      <c r="O394" s="565"/>
      <c r="P394" s="565"/>
      <c r="Q394" s="565"/>
      <c r="R394" s="565"/>
      <c r="S394" s="565"/>
      <c r="T394" s="565"/>
      <c r="U394" s="565"/>
      <c r="V394" s="565"/>
      <c r="W394" s="565"/>
    </row>
    <row r="395" spans="2:23" ht="38.25" outlineLevel="1" x14ac:dyDescent="0.2">
      <c r="B395" s="555"/>
      <c r="C395" s="511"/>
      <c r="D395" s="511"/>
      <c r="F395" s="512" t="s">
        <v>161</v>
      </c>
      <c r="G395" s="559" t="s">
        <v>217</v>
      </c>
      <c r="H395" s="554" t="s">
        <v>244</v>
      </c>
      <c r="I395" s="557" t="s">
        <v>445</v>
      </c>
      <c r="J395" s="558" t="s">
        <v>321</v>
      </c>
      <c r="K395" s="564"/>
      <c r="L395" s="565"/>
      <c r="M395" s="565"/>
      <c r="N395" s="565"/>
      <c r="O395" s="565"/>
      <c r="P395" s="565"/>
      <c r="Q395" s="565"/>
      <c r="R395" s="565"/>
      <c r="S395" s="565"/>
      <c r="T395" s="565"/>
      <c r="U395" s="565"/>
      <c r="V395" s="565"/>
      <c r="W395" s="565"/>
    </row>
    <row r="396" spans="2:23" x14ac:dyDescent="0.2">
      <c r="B396" s="555"/>
      <c r="C396" s="511"/>
      <c r="D396" s="511"/>
      <c r="E396" s="512" t="s">
        <v>154</v>
      </c>
      <c r="G396" s="559"/>
      <c r="H396" s="554"/>
      <c r="I396" s="557" t="s">
        <v>234</v>
      </c>
      <c r="J396" s="558" t="s">
        <v>234</v>
      </c>
      <c r="K396" s="564"/>
      <c r="L396" s="565"/>
      <c r="M396" s="565"/>
      <c r="N396" s="565"/>
      <c r="O396" s="565"/>
      <c r="P396" s="565"/>
      <c r="Q396" s="565"/>
      <c r="R396" s="565"/>
      <c r="S396" s="565"/>
      <c r="T396" s="565"/>
      <c r="U396" s="565"/>
      <c r="V396" s="565"/>
      <c r="W396" s="565"/>
    </row>
    <row r="397" spans="2:23" ht="38.25" outlineLevel="1" x14ac:dyDescent="0.2">
      <c r="B397" s="555"/>
      <c r="C397" s="511"/>
      <c r="D397" s="511"/>
      <c r="F397" s="512" t="s">
        <v>58</v>
      </c>
      <c r="G397" s="559" t="s">
        <v>217</v>
      </c>
      <c r="H397" s="554" t="s">
        <v>244</v>
      </c>
      <c r="I397" s="557" t="s">
        <v>445</v>
      </c>
      <c r="J397" s="558" t="s">
        <v>321</v>
      </c>
      <c r="K397" s="564"/>
      <c r="L397" s="565"/>
      <c r="M397" s="565"/>
      <c r="N397" s="565"/>
      <c r="O397" s="565"/>
      <c r="P397" s="565"/>
      <c r="Q397" s="565"/>
      <c r="R397" s="565"/>
      <c r="S397" s="565"/>
      <c r="T397" s="565"/>
      <c r="U397" s="565"/>
      <c r="V397" s="565"/>
      <c r="W397" s="565"/>
    </row>
    <row r="398" spans="2:23" ht="38.25" outlineLevel="1" x14ac:dyDescent="0.2">
      <c r="B398" s="555"/>
      <c r="C398" s="511"/>
      <c r="D398" s="511"/>
      <c r="F398" s="512" t="s">
        <v>155</v>
      </c>
      <c r="G398" s="559" t="s">
        <v>217</v>
      </c>
      <c r="H398" s="554" t="s">
        <v>244</v>
      </c>
      <c r="I398" s="557" t="s">
        <v>445</v>
      </c>
      <c r="J398" s="558" t="s">
        <v>321</v>
      </c>
      <c r="K398" s="564"/>
      <c r="L398" s="565"/>
      <c r="M398" s="565"/>
      <c r="N398" s="565"/>
      <c r="O398" s="565"/>
      <c r="P398" s="565"/>
      <c r="Q398" s="565"/>
      <c r="R398" s="565"/>
      <c r="S398" s="565"/>
      <c r="T398" s="565"/>
      <c r="U398" s="565"/>
      <c r="V398" s="565"/>
      <c r="W398" s="565"/>
    </row>
    <row r="399" spans="2:23" ht="38.25" outlineLevel="1" x14ac:dyDescent="0.2">
      <c r="B399" s="555"/>
      <c r="C399" s="511"/>
      <c r="D399" s="511"/>
      <c r="F399" s="512" t="s">
        <v>156</v>
      </c>
      <c r="G399" s="559" t="s">
        <v>217</v>
      </c>
      <c r="H399" s="554" t="s">
        <v>244</v>
      </c>
      <c r="I399" s="557" t="s">
        <v>445</v>
      </c>
      <c r="J399" s="558" t="s">
        <v>321</v>
      </c>
      <c r="K399" s="564"/>
      <c r="L399" s="565"/>
      <c r="M399" s="565"/>
      <c r="N399" s="565"/>
      <c r="O399" s="565"/>
      <c r="P399" s="565"/>
      <c r="Q399" s="565"/>
      <c r="R399" s="565"/>
      <c r="S399" s="565"/>
      <c r="T399" s="565"/>
      <c r="U399" s="565"/>
      <c r="V399" s="565"/>
      <c r="W399" s="565"/>
    </row>
    <row r="400" spans="2:23" x14ac:dyDescent="0.2">
      <c r="B400" s="555"/>
      <c r="C400" s="511"/>
      <c r="D400" s="511"/>
      <c r="E400" s="512" t="s">
        <v>162</v>
      </c>
      <c r="G400" s="559"/>
      <c r="H400" s="554"/>
      <c r="I400" s="557" t="s">
        <v>234</v>
      </c>
      <c r="J400" s="558" t="s">
        <v>234</v>
      </c>
      <c r="K400" s="564"/>
      <c r="L400" s="565"/>
      <c r="M400" s="565"/>
      <c r="N400" s="565"/>
      <c r="O400" s="565"/>
      <c r="P400" s="565"/>
      <c r="Q400" s="565"/>
      <c r="R400" s="565"/>
      <c r="S400" s="565"/>
      <c r="T400" s="565"/>
      <c r="U400" s="565"/>
      <c r="V400" s="565"/>
      <c r="W400" s="565"/>
    </row>
    <row r="401" spans="2:23" ht="38.25" outlineLevel="1" x14ac:dyDescent="0.2">
      <c r="B401" s="555"/>
      <c r="C401" s="511"/>
      <c r="D401" s="511"/>
      <c r="F401" s="512" t="s">
        <v>61</v>
      </c>
      <c r="G401" s="559" t="s">
        <v>217</v>
      </c>
      <c r="H401" s="554" t="s">
        <v>244</v>
      </c>
      <c r="I401" s="557" t="s">
        <v>445</v>
      </c>
      <c r="J401" s="558" t="s">
        <v>321</v>
      </c>
      <c r="K401" s="564"/>
      <c r="L401" s="565"/>
      <c r="M401" s="565"/>
      <c r="N401" s="565"/>
      <c r="O401" s="565"/>
      <c r="P401" s="565"/>
      <c r="Q401" s="565"/>
      <c r="R401" s="565"/>
      <c r="S401" s="565"/>
      <c r="T401" s="565"/>
      <c r="U401" s="565"/>
      <c r="V401" s="565"/>
      <c r="W401" s="565"/>
    </row>
    <row r="402" spans="2:23" ht="38.25" outlineLevel="1" x14ac:dyDescent="0.2">
      <c r="B402" s="555"/>
      <c r="C402" s="511"/>
      <c r="D402" s="511"/>
      <c r="F402" s="512" t="s">
        <v>163</v>
      </c>
      <c r="G402" s="559" t="s">
        <v>217</v>
      </c>
      <c r="H402" s="554" t="s">
        <v>244</v>
      </c>
      <c r="I402" s="557" t="s">
        <v>445</v>
      </c>
      <c r="J402" s="558" t="s">
        <v>321</v>
      </c>
      <c r="K402" s="564"/>
      <c r="L402" s="565"/>
      <c r="M402" s="565"/>
      <c r="N402" s="565"/>
      <c r="O402" s="565"/>
      <c r="P402" s="565"/>
      <c r="Q402" s="565"/>
      <c r="R402" s="565"/>
      <c r="S402" s="565"/>
      <c r="T402" s="565"/>
      <c r="U402" s="565"/>
      <c r="V402" s="565"/>
      <c r="W402" s="565"/>
    </row>
    <row r="403" spans="2:23" x14ac:dyDescent="0.2">
      <c r="B403" s="555"/>
      <c r="C403" s="511"/>
      <c r="D403" s="511"/>
      <c r="E403" s="512" t="s">
        <v>157</v>
      </c>
      <c r="G403" s="559"/>
      <c r="H403" s="554"/>
      <c r="I403" s="557" t="s">
        <v>234</v>
      </c>
      <c r="J403" s="558" t="s">
        <v>234</v>
      </c>
      <c r="K403" s="564"/>
      <c r="L403" s="565"/>
      <c r="M403" s="565"/>
      <c r="N403" s="565"/>
      <c r="O403" s="565"/>
      <c r="P403" s="565"/>
      <c r="Q403" s="565"/>
      <c r="R403" s="565"/>
      <c r="S403" s="565"/>
      <c r="T403" s="565"/>
      <c r="U403" s="565"/>
      <c r="V403" s="565"/>
      <c r="W403" s="565"/>
    </row>
    <row r="404" spans="2:23" ht="38.25" outlineLevel="1" x14ac:dyDescent="0.2">
      <c r="B404" s="555"/>
      <c r="C404" s="511"/>
      <c r="D404" s="511"/>
      <c r="F404" s="512" t="s">
        <v>59</v>
      </c>
      <c r="G404" s="559" t="s">
        <v>217</v>
      </c>
      <c r="H404" s="554" t="s">
        <v>244</v>
      </c>
      <c r="I404" s="557" t="s">
        <v>445</v>
      </c>
      <c r="J404" s="558" t="s">
        <v>321</v>
      </c>
      <c r="K404" s="564"/>
      <c r="L404" s="565"/>
      <c r="M404" s="565"/>
      <c r="N404" s="565"/>
      <c r="O404" s="565"/>
      <c r="P404" s="565"/>
      <c r="Q404" s="565"/>
      <c r="R404" s="565"/>
      <c r="S404" s="565"/>
      <c r="T404" s="565"/>
      <c r="U404" s="565"/>
      <c r="V404" s="565"/>
      <c r="W404" s="565"/>
    </row>
    <row r="405" spans="2:23" ht="38.25" outlineLevel="1" x14ac:dyDescent="0.2">
      <c r="B405" s="555"/>
      <c r="C405" s="511"/>
      <c r="D405" s="511"/>
      <c r="F405" s="512" t="s">
        <v>158</v>
      </c>
      <c r="G405" s="559" t="s">
        <v>217</v>
      </c>
      <c r="H405" s="554" t="s">
        <v>244</v>
      </c>
      <c r="I405" s="557" t="s">
        <v>445</v>
      </c>
      <c r="J405" s="558" t="s">
        <v>321</v>
      </c>
      <c r="K405" s="564"/>
      <c r="L405" s="565"/>
      <c r="M405" s="565"/>
      <c r="N405" s="565"/>
      <c r="O405" s="565"/>
      <c r="P405" s="565"/>
      <c r="Q405" s="565"/>
      <c r="R405" s="565"/>
      <c r="S405" s="565"/>
      <c r="T405" s="565"/>
      <c r="U405" s="565"/>
      <c r="V405" s="565"/>
      <c r="W405" s="565"/>
    </row>
    <row r="406" spans="2:23" ht="38.25" outlineLevel="1" x14ac:dyDescent="0.2">
      <c r="B406" s="555"/>
      <c r="C406" s="511"/>
      <c r="D406" s="511"/>
      <c r="F406" s="512" t="s">
        <v>159</v>
      </c>
      <c r="G406" s="559" t="s">
        <v>217</v>
      </c>
      <c r="H406" s="554" t="s">
        <v>244</v>
      </c>
      <c r="I406" s="557" t="s">
        <v>445</v>
      </c>
      <c r="J406" s="558" t="s">
        <v>321</v>
      </c>
      <c r="K406" s="564"/>
      <c r="L406" s="565"/>
      <c r="M406" s="565"/>
      <c r="N406" s="565"/>
      <c r="O406" s="565"/>
      <c r="P406" s="565"/>
      <c r="Q406" s="565"/>
      <c r="R406" s="565"/>
      <c r="S406" s="565"/>
      <c r="T406" s="565"/>
      <c r="U406" s="565"/>
      <c r="V406" s="565"/>
      <c r="W406" s="565"/>
    </row>
    <row r="407" spans="2:23" x14ac:dyDescent="0.2">
      <c r="B407" s="555"/>
      <c r="C407" s="511"/>
      <c r="D407" s="511"/>
      <c r="E407" s="512" t="s">
        <v>418</v>
      </c>
      <c r="G407" s="559"/>
      <c r="H407" s="554"/>
      <c r="I407" s="557" t="s">
        <v>234</v>
      </c>
      <c r="J407" s="558" t="s">
        <v>234</v>
      </c>
      <c r="K407" s="564"/>
      <c r="L407" s="565"/>
      <c r="M407" s="565"/>
      <c r="N407" s="565"/>
      <c r="O407" s="565"/>
      <c r="P407" s="565"/>
      <c r="Q407" s="565"/>
      <c r="R407" s="565"/>
      <c r="S407" s="565"/>
      <c r="T407" s="565"/>
      <c r="U407" s="565"/>
      <c r="V407" s="565"/>
      <c r="W407" s="565"/>
    </row>
    <row r="408" spans="2:23" ht="38.25" outlineLevel="1" x14ac:dyDescent="0.2">
      <c r="B408" s="555"/>
      <c r="C408" s="511"/>
      <c r="D408" s="511"/>
      <c r="F408" s="512" t="s">
        <v>418</v>
      </c>
      <c r="G408" s="559" t="s">
        <v>217</v>
      </c>
      <c r="H408" s="554" t="s">
        <v>244</v>
      </c>
      <c r="I408" s="557" t="s">
        <v>445</v>
      </c>
      <c r="J408" s="558" t="s">
        <v>321</v>
      </c>
      <c r="K408" s="564"/>
      <c r="L408" s="565"/>
      <c r="M408" s="565"/>
      <c r="N408" s="565"/>
      <c r="O408" s="565"/>
      <c r="P408" s="565"/>
      <c r="Q408" s="565"/>
      <c r="R408" s="565"/>
      <c r="S408" s="565"/>
      <c r="T408" s="565"/>
      <c r="U408" s="565"/>
      <c r="V408" s="565"/>
      <c r="W408" s="565"/>
    </row>
    <row r="409" spans="2:23" x14ac:dyDescent="0.2">
      <c r="B409" s="555"/>
      <c r="C409" s="511"/>
      <c r="D409" s="511" t="s">
        <v>168</v>
      </c>
      <c r="G409" s="559"/>
      <c r="H409" s="554"/>
      <c r="I409" s="557" t="s">
        <v>234</v>
      </c>
      <c r="J409" s="558" t="s">
        <v>234</v>
      </c>
      <c r="K409" s="564"/>
      <c r="L409" s="565"/>
      <c r="M409" s="565"/>
      <c r="N409" s="565"/>
      <c r="O409" s="565"/>
      <c r="P409" s="565"/>
      <c r="Q409" s="565"/>
      <c r="R409" s="565"/>
      <c r="S409" s="565"/>
      <c r="T409" s="565"/>
      <c r="U409" s="565"/>
      <c r="V409" s="565"/>
      <c r="W409" s="565"/>
    </row>
    <row r="410" spans="2:23" x14ac:dyDescent="0.2">
      <c r="B410" s="555"/>
      <c r="C410" s="511"/>
      <c r="D410" s="511"/>
      <c r="E410" s="512" t="s">
        <v>169</v>
      </c>
      <c r="G410" s="559"/>
      <c r="H410" s="554"/>
      <c r="I410" s="557" t="s">
        <v>234</v>
      </c>
      <c r="J410" s="558" t="s">
        <v>234</v>
      </c>
      <c r="K410" s="564"/>
      <c r="L410" s="565"/>
      <c r="M410" s="565"/>
      <c r="N410" s="565"/>
      <c r="O410" s="565"/>
      <c r="P410" s="565"/>
      <c r="Q410" s="565"/>
      <c r="R410" s="565"/>
      <c r="S410" s="565"/>
      <c r="T410" s="565"/>
      <c r="U410" s="565"/>
      <c r="V410" s="565"/>
      <c r="W410" s="565"/>
    </row>
    <row r="411" spans="2:23" ht="38.25" outlineLevel="1" x14ac:dyDescent="0.2">
      <c r="B411" s="555"/>
      <c r="C411" s="511"/>
      <c r="D411" s="511"/>
      <c r="F411" s="512" t="s">
        <v>164</v>
      </c>
      <c r="G411" s="559" t="s">
        <v>217</v>
      </c>
      <c r="H411" s="554" t="s">
        <v>244</v>
      </c>
      <c r="I411" s="557" t="s">
        <v>445</v>
      </c>
      <c r="J411" s="558" t="s">
        <v>321</v>
      </c>
      <c r="K411" s="564"/>
      <c r="L411" s="565"/>
      <c r="M411" s="565"/>
      <c r="N411" s="565"/>
      <c r="O411" s="565"/>
      <c r="P411" s="565"/>
      <c r="Q411" s="565"/>
      <c r="R411" s="565"/>
      <c r="S411" s="565"/>
      <c r="T411" s="565"/>
      <c r="U411" s="565"/>
      <c r="V411" s="565"/>
      <c r="W411" s="565"/>
    </row>
    <row r="412" spans="2:23" ht="38.25" outlineLevel="1" x14ac:dyDescent="0.2">
      <c r="B412" s="555"/>
      <c r="C412" s="511"/>
      <c r="D412" s="511"/>
      <c r="F412" s="512" t="s">
        <v>166</v>
      </c>
      <c r="G412" s="559" t="s">
        <v>217</v>
      </c>
      <c r="H412" s="554" t="s">
        <v>244</v>
      </c>
      <c r="I412" s="557" t="s">
        <v>445</v>
      </c>
      <c r="J412" s="558" t="s">
        <v>321</v>
      </c>
      <c r="K412" s="564"/>
      <c r="L412" s="565"/>
      <c r="M412" s="565"/>
      <c r="N412" s="565"/>
      <c r="O412" s="565"/>
      <c r="P412" s="565"/>
      <c r="Q412" s="565"/>
      <c r="R412" s="565"/>
      <c r="S412" s="565"/>
      <c r="T412" s="565"/>
      <c r="U412" s="565"/>
      <c r="V412" s="565"/>
      <c r="W412" s="565"/>
    </row>
    <row r="413" spans="2:23" x14ac:dyDescent="0.2">
      <c r="B413" s="555"/>
      <c r="C413" s="511"/>
      <c r="D413" s="511"/>
      <c r="E413" s="512" t="s">
        <v>170</v>
      </c>
      <c r="G413" s="559"/>
      <c r="H413" s="554"/>
      <c r="I413" s="557" t="s">
        <v>234</v>
      </c>
      <c r="J413" s="558" t="s">
        <v>234</v>
      </c>
      <c r="K413" s="564"/>
      <c r="L413" s="565"/>
      <c r="M413" s="565"/>
      <c r="N413" s="565"/>
      <c r="O413" s="565"/>
      <c r="P413" s="565"/>
      <c r="Q413" s="565"/>
      <c r="R413" s="565"/>
      <c r="S413" s="565"/>
      <c r="T413" s="565"/>
      <c r="U413" s="565"/>
      <c r="V413" s="565"/>
      <c r="W413" s="565"/>
    </row>
    <row r="414" spans="2:23" ht="38.25" outlineLevel="1" x14ac:dyDescent="0.2">
      <c r="B414" s="555"/>
      <c r="C414" s="511"/>
      <c r="D414" s="511"/>
      <c r="F414" s="512" t="s">
        <v>165</v>
      </c>
      <c r="G414" s="559" t="s">
        <v>217</v>
      </c>
      <c r="H414" s="554" t="s">
        <v>244</v>
      </c>
      <c r="I414" s="557" t="s">
        <v>445</v>
      </c>
      <c r="J414" s="558" t="s">
        <v>321</v>
      </c>
      <c r="K414" s="564"/>
      <c r="L414" s="565"/>
      <c r="M414" s="565"/>
      <c r="N414" s="565"/>
      <c r="O414" s="565"/>
      <c r="P414" s="565"/>
      <c r="Q414" s="565"/>
      <c r="R414" s="565"/>
      <c r="S414" s="565"/>
      <c r="T414" s="565"/>
      <c r="U414" s="565"/>
      <c r="V414" s="565"/>
      <c r="W414" s="565"/>
    </row>
    <row r="415" spans="2:23" ht="38.25" outlineLevel="1" x14ac:dyDescent="0.2">
      <c r="B415" s="555"/>
      <c r="C415" s="511"/>
      <c r="D415" s="511"/>
      <c r="F415" s="512" t="s">
        <v>167</v>
      </c>
      <c r="G415" s="559" t="s">
        <v>217</v>
      </c>
      <c r="H415" s="554" t="s">
        <v>244</v>
      </c>
      <c r="I415" s="557" t="s">
        <v>445</v>
      </c>
      <c r="J415" s="558" t="s">
        <v>321</v>
      </c>
      <c r="K415" s="564"/>
      <c r="L415" s="565"/>
      <c r="M415" s="565"/>
      <c r="N415" s="565"/>
      <c r="O415" s="565"/>
      <c r="P415" s="565"/>
      <c r="Q415" s="565"/>
      <c r="R415" s="565"/>
      <c r="S415" s="565"/>
      <c r="T415" s="565"/>
      <c r="U415" s="565"/>
      <c r="V415" s="565"/>
      <c r="W415" s="565"/>
    </row>
    <row r="416" spans="2:23" x14ac:dyDescent="0.2">
      <c r="B416" s="555"/>
      <c r="C416" s="511"/>
      <c r="D416" s="511"/>
      <c r="E416" s="512" t="s">
        <v>419</v>
      </c>
      <c r="G416" s="559"/>
      <c r="H416" s="554"/>
      <c r="I416" s="557" t="s">
        <v>234</v>
      </c>
      <c r="J416" s="558" t="s">
        <v>234</v>
      </c>
      <c r="K416" s="564"/>
      <c r="L416" s="565"/>
      <c r="M416" s="565"/>
      <c r="N416" s="565"/>
      <c r="O416" s="565"/>
      <c r="P416" s="565"/>
      <c r="Q416" s="565"/>
      <c r="R416" s="565"/>
      <c r="S416" s="565"/>
      <c r="T416" s="565"/>
      <c r="U416" s="565"/>
      <c r="V416" s="565"/>
      <c r="W416" s="565"/>
    </row>
    <row r="417" spans="2:23" ht="38.25" outlineLevel="1" x14ac:dyDescent="0.2">
      <c r="B417" s="555"/>
      <c r="C417" s="511"/>
      <c r="D417" s="511"/>
      <c r="F417" s="512" t="s">
        <v>419</v>
      </c>
      <c r="G417" s="559" t="s">
        <v>217</v>
      </c>
      <c r="H417" s="554" t="s">
        <v>244</v>
      </c>
      <c r="I417" s="557" t="s">
        <v>445</v>
      </c>
      <c r="J417" s="558" t="s">
        <v>321</v>
      </c>
      <c r="K417" s="564"/>
      <c r="L417" s="565"/>
      <c r="M417" s="565"/>
      <c r="N417" s="565"/>
      <c r="O417" s="565"/>
      <c r="P417" s="565"/>
      <c r="Q417" s="565"/>
      <c r="R417" s="565"/>
      <c r="S417" s="565"/>
      <c r="T417" s="565"/>
      <c r="U417" s="565"/>
      <c r="V417" s="565"/>
      <c r="W417" s="565"/>
    </row>
    <row r="418" spans="2:23" x14ac:dyDescent="0.2">
      <c r="B418" s="555"/>
      <c r="C418" s="511"/>
      <c r="D418" s="511" t="s">
        <v>62</v>
      </c>
      <c r="G418" s="559"/>
      <c r="H418" s="554"/>
      <c r="I418" s="557" t="s">
        <v>234</v>
      </c>
      <c r="J418" s="558" t="s">
        <v>234</v>
      </c>
      <c r="K418" s="564"/>
      <c r="L418" s="565"/>
      <c r="M418" s="565"/>
      <c r="N418" s="565"/>
      <c r="O418" s="565"/>
      <c r="P418" s="565"/>
      <c r="Q418" s="565"/>
      <c r="R418" s="565"/>
      <c r="S418" s="565"/>
      <c r="T418" s="565"/>
      <c r="U418" s="565"/>
      <c r="V418" s="565"/>
      <c r="W418" s="565"/>
    </row>
    <row r="419" spans="2:23" ht="89.25" outlineLevel="1" x14ac:dyDescent="0.2">
      <c r="B419" s="555"/>
      <c r="C419" s="511"/>
      <c r="D419" s="511"/>
      <c r="F419" s="512" t="s">
        <v>172</v>
      </c>
      <c r="G419" s="559" t="s">
        <v>217</v>
      </c>
      <c r="H419" s="554" t="s">
        <v>313</v>
      </c>
      <c r="I419" s="557" t="s">
        <v>445</v>
      </c>
      <c r="J419" s="558" t="s">
        <v>321</v>
      </c>
      <c r="K419" s="564"/>
      <c r="L419" s="565"/>
      <c r="M419" s="565"/>
      <c r="N419" s="565"/>
      <c r="O419" s="565"/>
      <c r="P419" s="565"/>
      <c r="Q419" s="565"/>
      <c r="R419" s="565"/>
      <c r="S419" s="565"/>
      <c r="T419" s="565"/>
      <c r="U419" s="565"/>
      <c r="V419" s="565"/>
      <c r="W419" s="565"/>
    </row>
    <row r="420" spans="2:23" ht="89.25" outlineLevel="1" x14ac:dyDescent="0.2">
      <c r="B420" s="555"/>
      <c r="C420" s="511"/>
      <c r="D420" s="511"/>
      <c r="F420" s="512" t="s">
        <v>173</v>
      </c>
      <c r="G420" s="559" t="s">
        <v>217</v>
      </c>
      <c r="H420" s="554" t="s">
        <v>313</v>
      </c>
      <c r="I420" s="557" t="s">
        <v>445</v>
      </c>
      <c r="J420" s="558" t="s">
        <v>321</v>
      </c>
      <c r="K420" s="564"/>
      <c r="L420" s="565"/>
      <c r="M420" s="565"/>
      <c r="N420" s="565"/>
      <c r="O420" s="565"/>
      <c r="P420" s="565"/>
      <c r="Q420" s="565"/>
      <c r="R420" s="565"/>
      <c r="S420" s="565"/>
      <c r="T420" s="565"/>
      <c r="U420" s="565"/>
      <c r="V420" s="565"/>
      <c r="W420" s="565"/>
    </row>
    <row r="421" spans="2:23" ht="89.25" outlineLevel="1" x14ac:dyDescent="0.2">
      <c r="B421" s="555"/>
      <c r="C421" s="511"/>
      <c r="D421" s="511"/>
      <c r="F421" s="512" t="s">
        <v>171</v>
      </c>
      <c r="G421" s="559" t="s">
        <v>217</v>
      </c>
      <c r="H421" s="554" t="s">
        <v>313</v>
      </c>
      <c r="I421" s="557" t="s">
        <v>445</v>
      </c>
      <c r="J421" s="558" t="s">
        <v>321</v>
      </c>
      <c r="K421" s="564"/>
      <c r="L421" s="565"/>
      <c r="M421" s="565"/>
      <c r="N421" s="565"/>
      <c r="O421" s="565"/>
      <c r="P421" s="565"/>
      <c r="Q421" s="565"/>
      <c r="R421" s="565"/>
      <c r="S421" s="565"/>
      <c r="T421" s="565"/>
      <c r="U421" s="565"/>
      <c r="V421" s="565"/>
      <c r="W421" s="565"/>
    </row>
    <row r="422" spans="2:23" x14ac:dyDescent="0.2">
      <c r="B422" s="555"/>
      <c r="C422" s="370"/>
      <c r="D422" s="511" t="s">
        <v>174</v>
      </c>
      <c r="G422" s="559"/>
      <c r="H422" s="554"/>
      <c r="I422" s="557" t="s">
        <v>234</v>
      </c>
      <c r="J422" s="558" t="s">
        <v>234</v>
      </c>
      <c r="K422" s="564"/>
      <c r="L422" s="565"/>
      <c r="M422" s="565"/>
      <c r="N422" s="565"/>
      <c r="O422" s="565"/>
      <c r="P422" s="565"/>
      <c r="Q422" s="565"/>
      <c r="R422" s="565"/>
      <c r="S422" s="565"/>
      <c r="T422" s="565"/>
      <c r="U422" s="565"/>
      <c r="V422" s="565"/>
      <c r="W422" s="565"/>
    </row>
    <row r="423" spans="2:23" ht="38.25" outlineLevel="1" x14ac:dyDescent="0.2">
      <c r="B423" s="555"/>
      <c r="C423" s="511"/>
      <c r="D423" s="511"/>
      <c r="F423" s="512" t="s">
        <v>175</v>
      </c>
      <c r="G423" s="559" t="s">
        <v>217</v>
      </c>
      <c r="H423" s="554" t="s">
        <v>235</v>
      </c>
      <c r="I423" s="557" t="s">
        <v>445</v>
      </c>
      <c r="J423" s="558" t="s">
        <v>321</v>
      </c>
      <c r="K423" s="564"/>
      <c r="L423" s="565"/>
      <c r="M423" s="565"/>
      <c r="N423" s="565"/>
      <c r="O423" s="565"/>
      <c r="P423" s="565"/>
      <c r="Q423" s="565"/>
      <c r="R423" s="565"/>
      <c r="S423" s="565"/>
      <c r="T423" s="565"/>
      <c r="U423" s="565"/>
      <c r="V423" s="565"/>
      <c r="W423" s="565"/>
    </row>
    <row r="424" spans="2:23" ht="38.25" outlineLevel="1" x14ac:dyDescent="0.2">
      <c r="B424" s="555"/>
      <c r="C424" s="511"/>
      <c r="D424" s="511"/>
      <c r="F424" s="512" t="s">
        <v>176</v>
      </c>
      <c r="G424" s="559" t="s">
        <v>217</v>
      </c>
      <c r="H424" s="554" t="s">
        <v>235</v>
      </c>
      <c r="I424" s="557" t="s">
        <v>445</v>
      </c>
      <c r="J424" s="558" t="s">
        <v>321</v>
      </c>
      <c r="K424" s="564"/>
      <c r="L424" s="565"/>
      <c r="M424" s="565"/>
      <c r="N424" s="565"/>
      <c r="O424" s="565"/>
      <c r="P424" s="565"/>
      <c r="Q424" s="565"/>
      <c r="R424" s="565"/>
      <c r="S424" s="565"/>
      <c r="T424" s="565"/>
      <c r="U424" s="565"/>
      <c r="V424" s="565"/>
      <c r="W424" s="565"/>
    </row>
    <row r="425" spans="2:23" x14ac:dyDescent="0.2">
      <c r="B425" s="553"/>
      <c r="C425" s="511" t="s">
        <v>142</v>
      </c>
      <c r="G425" s="63"/>
      <c r="H425" s="420"/>
      <c r="I425" s="7" t="s">
        <v>234</v>
      </c>
      <c r="J425" s="66" t="s">
        <v>234</v>
      </c>
    </row>
    <row r="426" spans="2:23" x14ac:dyDescent="0.2">
      <c r="B426" s="555"/>
      <c r="C426" s="511"/>
      <c r="D426" s="563" t="s">
        <v>51</v>
      </c>
      <c r="G426" s="559"/>
      <c r="H426" s="554"/>
      <c r="I426" s="557" t="s">
        <v>234</v>
      </c>
      <c r="J426" s="558" t="s">
        <v>234</v>
      </c>
      <c r="K426" s="564"/>
      <c r="L426" s="565"/>
      <c r="M426" s="565"/>
      <c r="N426" s="565"/>
      <c r="O426" s="565"/>
      <c r="P426" s="565"/>
      <c r="Q426" s="565"/>
      <c r="R426" s="565"/>
      <c r="S426" s="565"/>
      <c r="T426" s="565"/>
      <c r="U426" s="565"/>
      <c r="V426" s="565"/>
      <c r="W426" s="565"/>
    </row>
    <row r="427" spans="2:23" x14ac:dyDescent="0.2">
      <c r="B427" s="555"/>
      <c r="C427" s="511"/>
      <c r="D427" s="511"/>
      <c r="E427" s="512" t="s">
        <v>144</v>
      </c>
      <c r="G427" s="559"/>
      <c r="H427" s="554"/>
      <c r="I427" s="557" t="s">
        <v>234</v>
      </c>
      <c r="J427" s="558" t="s">
        <v>234</v>
      </c>
      <c r="K427" s="564"/>
      <c r="L427" s="565"/>
      <c r="M427" s="565"/>
      <c r="N427" s="565"/>
      <c r="O427" s="565"/>
      <c r="P427" s="565"/>
      <c r="Q427" s="565"/>
      <c r="R427" s="565"/>
      <c r="S427" s="565"/>
      <c r="T427" s="565"/>
      <c r="U427" s="565"/>
      <c r="V427" s="565"/>
      <c r="W427" s="565"/>
    </row>
    <row r="428" spans="2:23" ht="51" outlineLevel="1" x14ac:dyDescent="0.2">
      <c r="B428" s="555"/>
      <c r="C428" s="511"/>
      <c r="D428" s="511"/>
      <c r="F428" s="512" t="s">
        <v>145</v>
      </c>
      <c r="G428" s="559" t="s">
        <v>218</v>
      </c>
      <c r="H428" s="554" t="s">
        <v>245</v>
      </c>
      <c r="I428" s="557" t="s">
        <v>459</v>
      </c>
      <c r="J428" s="558" t="s">
        <v>460</v>
      </c>
      <c r="K428" s="564"/>
      <c r="L428" s="565"/>
      <c r="M428" s="565"/>
      <c r="N428" s="565"/>
      <c r="O428" s="565"/>
      <c r="P428" s="565"/>
      <c r="Q428" s="565"/>
      <c r="R428" s="565"/>
      <c r="S428" s="565"/>
      <c r="T428" s="565"/>
      <c r="U428" s="565"/>
      <c r="V428" s="565"/>
      <c r="W428" s="565"/>
    </row>
    <row r="429" spans="2:23" ht="51" outlineLevel="1" x14ac:dyDescent="0.2">
      <c r="B429" s="555"/>
      <c r="C429" s="511"/>
      <c r="D429" s="511"/>
      <c r="F429" s="512" t="s">
        <v>146</v>
      </c>
      <c r="G429" s="559" t="s">
        <v>218</v>
      </c>
      <c r="H429" s="554" t="s">
        <v>245</v>
      </c>
      <c r="I429" s="557" t="s">
        <v>459</v>
      </c>
      <c r="J429" s="558" t="s">
        <v>460</v>
      </c>
      <c r="K429" s="564"/>
      <c r="L429" s="565"/>
      <c r="M429" s="565"/>
      <c r="N429" s="565"/>
      <c r="O429" s="565"/>
      <c r="P429" s="565"/>
      <c r="Q429" s="565"/>
      <c r="R429" s="565"/>
      <c r="S429" s="565"/>
      <c r="T429" s="565"/>
      <c r="U429" s="565"/>
      <c r="V429" s="565"/>
      <c r="W429" s="565"/>
    </row>
    <row r="430" spans="2:23" ht="51" outlineLevel="1" x14ac:dyDescent="0.2">
      <c r="B430" s="555"/>
      <c r="C430" s="511"/>
      <c r="D430" s="511"/>
      <c r="F430" s="512" t="s">
        <v>147</v>
      </c>
      <c r="G430" s="559" t="s">
        <v>218</v>
      </c>
      <c r="H430" s="554" t="s">
        <v>245</v>
      </c>
      <c r="I430" s="557" t="s">
        <v>459</v>
      </c>
      <c r="J430" s="558" t="s">
        <v>460</v>
      </c>
      <c r="K430" s="564"/>
      <c r="L430" s="565"/>
      <c r="M430" s="565"/>
      <c r="N430" s="565"/>
      <c r="O430" s="565"/>
      <c r="P430" s="565"/>
      <c r="Q430" s="565"/>
      <c r="R430" s="565"/>
      <c r="S430" s="565"/>
      <c r="T430" s="565"/>
      <c r="U430" s="565"/>
      <c r="V430" s="565"/>
      <c r="W430" s="565"/>
    </row>
    <row r="431" spans="2:23" ht="51" outlineLevel="1" x14ac:dyDescent="0.2">
      <c r="B431" s="555"/>
      <c r="C431" s="511"/>
      <c r="D431" s="511"/>
      <c r="F431" s="512" t="s">
        <v>179</v>
      </c>
      <c r="G431" s="559" t="s">
        <v>218</v>
      </c>
      <c r="H431" s="554" t="s">
        <v>245</v>
      </c>
      <c r="I431" s="557" t="s">
        <v>459</v>
      </c>
      <c r="J431" s="558" t="s">
        <v>460</v>
      </c>
      <c r="K431" s="564"/>
      <c r="L431" s="565"/>
      <c r="M431" s="565"/>
      <c r="N431" s="565"/>
      <c r="O431" s="565"/>
      <c r="P431" s="565"/>
      <c r="Q431" s="565"/>
      <c r="R431" s="565"/>
      <c r="S431" s="565"/>
      <c r="T431" s="565"/>
      <c r="U431" s="565"/>
      <c r="V431" s="565"/>
      <c r="W431" s="565"/>
    </row>
    <row r="432" spans="2:23" x14ac:dyDescent="0.2">
      <c r="B432" s="555"/>
      <c r="C432" s="511"/>
      <c r="D432" s="511"/>
      <c r="E432" s="512" t="s">
        <v>148</v>
      </c>
      <c r="G432" s="559"/>
      <c r="H432" s="554"/>
      <c r="I432" s="557" t="s">
        <v>234</v>
      </c>
      <c r="J432" s="558" t="s">
        <v>234</v>
      </c>
      <c r="K432" s="564"/>
      <c r="L432" s="565"/>
      <c r="M432" s="565"/>
      <c r="N432" s="565"/>
      <c r="O432" s="565"/>
      <c r="P432" s="565"/>
      <c r="Q432" s="565"/>
      <c r="R432" s="565"/>
      <c r="S432" s="565"/>
      <c r="T432" s="565"/>
      <c r="U432" s="565"/>
      <c r="V432" s="565"/>
      <c r="W432" s="565"/>
    </row>
    <row r="433" spans="2:23" ht="51" outlineLevel="1" x14ac:dyDescent="0.2">
      <c r="B433" s="555"/>
      <c r="C433" s="511"/>
      <c r="D433" s="511"/>
      <c r="F433" s="512" t="s">
        <v>149</v>
      </c>
      <c r="G433" s="559" t="s">
        <v>218</v>
      </c>
      <c r="H433" s="554" t="s">
        <v>245</v>
      </c>
      <c r="I433" s="557" t="s">
        <v>459</v>
      </c>
      <c r="J433" s="558" t="s">
        <v>460</v>
      </c>
      <c r="K433" s="564"/>
      <c r="L433" s="565"/>
      <c r="M433" s="565"/>
      <c r="N433" s="565"/>
      <c r="O433" s="565"/>
      <c r="P433" s="565"/>
      <c r="Q433" s="565"/>
      <c r="R433" s="565"/>
      <c r="S433" s="565"/>
      <c r="T433" s="565"/>
      <c r="U433" s="565"/>
      <c r="V433" s="565"/>
      <c r="W433" s="565"/>
    </row>
    <row r="434" spans="2:23" ht="51" outlineLevel="1" x14ac:dyDescent="0.2">
      <c r="B434" s="555"/>
      <c r="C434" s="511"/>
      <c r="D434" s="511"/>
      <c r="F434" s="512" t="s">
        <v>150</v>
      </c>
      <c r="G434" s="559" t="s">
        <v>218</v>
      </c>
      <c r="H434" s="554" t="s">
        <v>245</v>
      </c>
      <c r="I434" s="557" t="s">
        <v>459</v>
      </c>
      <c r="J434" s="558" t="s">
        <v>460</v>
      </c>
      <c r="K434" s="564"/>
      <c r="L434" s="565"/>
      <c r="M434" s="565"/>
      <c r="N434" s="565"/>
      <c r="O434" s="565"/>
      <c r="P434" s="565"/>
      <c r="Q434" s="565"/>
      <c r="R434" s="565"/>
      <c r="S434" s="565"/>
      <c r="T434" s="565"/>
      <c r="U434" s="565"/>
      <c r="V434" s="565"/>
      <c r="W434" s="565"/>
    </row>
    <row r="435" spans="2:23" ht="51" outlineLevel="1" x14ac:dyDescent="0.2">
      <c r="B435" s="555"/>
      <c r="C435" s="511"/>
      <c r="D435" s="511"/>
      <c r="F435" s="512" t="s">
        <v>151</v>
      </c>
      <c r="G435" s="559" t="s">
        <v>218</v>
      </c>
      <c r="H435" s="554" t="s">
        <v>245</v>
      </c>
      <c r="I435" s="557" t="s">
        <v>459</v>
      </c>
      <c r="J435" s="558" t="s">
        <v>460</v>
      </c>
      <c r="K435" s="564"/>
      <c r="L435" s="565"/>
      <c r="M435" s="565"/>
      <c r="N435" s="565"/>
      <c r="O435" s="565"/>
      <c r="P435" s="565"/>
      <c r="Q435" s="565"/>
      <c r="R435" s="565"/>
      <c r="S435" s="565"/>
      <c r="T435" s="565"/>
      <c r="U435" s="565"/>
      <c r="V435" s="565"/>
      <c r="W435" s="565"/>
    </row>
    <row r="436" spans="2:23" ht="51" outlineLevel="1" x14ac:dyDescent="0.2">
      <c r="B436" s="555"/>
      <c r="C436" s="511"/>
      <c r="D436" s="511"/>
      <c r="F436" s="512" t="s">
        <v>180</v>
      </c>
      <c r="G436" s="559" t="s">
        <v>218</v>
      </c>
      <c r="H436" s="554" t="s">
        <v>245</v>
      </c>
      <c r="I436" s="557" t="s">
        <v>459</v>
      </c>
      <c r="J436" s="558" t="s">
        <v>460</v>
      </c>
      <c r="K436" s="564"/>
      <c r="L436" s="565"/>
      <c r="M436" s="565"/>
      <c r="N436" s="565"/>
      <c r="O436" s="565"/>
      <c r="P436" s="565"/>
      <c r="Q436" s="565"/>
      <c r="R436" s="565"/>
      <c r="S436" s="565"/>
      <c r="T436" s="565"/>
      <c r="U436" s="565"/>
      <c r="V436" s="565"/>
      <c r="W436" s="565"/>
    </row>
    <row r="437" spans="2:23" x14ac:dyDescent="0.2">
      <c r="B437" s="555"/>
      <c r="C437" s="511"/>
      <c r="D437" s="511"/>
      <c r="E437" s="512" t="s">
        <v>283</v>
      </c>
      <c r="G437" s="559"/>
      <c r="H437" s="554"/>
      <c r="I437" s="557" t="s">
        <v>234</v>
      </c>
      <c r="J437" s="558" t="s">
        <v>234</v>
      </c>
      <c r="K437" s="564"/>
      <c r="L437" s="565"/>
      <c r="M437" s="565"/>
      <c r="N437" s="565"/>
      <c r="O437" s="565"/>
      <c r="P437" s="565"/>
      <c r="Q437" s="565"/>
      <c r="R437" s="565"/>
      <c r="S437" s="565"/>
      <c r="T437" s="565"/>
      <c r="U437" s="565"/>
      <c r="V437" s="565"/>
      <c r="W437" s="565"/>
    </row>
    <row r="438" spans="2:23" ht="51" outlineLevel="1" x14ac:dyDescent="0.2">
      <c r="B438" s="555"/>
      <c r="C438" s="511"/>
      <c r="D438" s="511"/>
      <c r="F438" s="512" t="s">
        <v>283</v>
      </c>
      <c r="G438" s="559" t="s">
        <v>218</v>
      </c>
      <c r="H438" s="554" t="s">
        <v>245</v>
      </c>
      <c r="I438" s="557" t="s">
        <v>459</v>
      </c>
      <c r="J438" s="558" t="s">
        <v>460</v>
      </c>
      <c r="K438" s="564"/>
      <c r="L438" s="565"/>
      <c r="M438" s="565"/>
      <c r="N438" s="565"/>
      <c r="O438" s="565"/>
      <c r="P438" s="565"/>
      <c r="Q438" s="565"/>
      <c r="R438" s="565"/>
      <c r="S438" s="565"/>
      <c r="T438" s="565"/>
      <c r="U438" s="565"/>
      <c r="V438" s="565"/>
      <c r="W438" s="565"/>
    </row>
    <row r="439" spans="2:23" x14ac:dyDescent="0.2">
      <c r="B439" s="555"/>
      <c r="C439" s="511"/>
      <c r="D439" s="511" t="s">
        <v>52</v>
      </c>
      <c r="G439" s="559"/>
      <c r="H439" s="554"/>
      <c r="I439" s="557" t="s">
        <v>234</v>
      </c>
      <c r="J439" s="558" t="s">
        <v>234</v>
      </c>
      <c r="K439" s="564"/>
      <c r="L439" s="565"/>
      <c r="M439" s="565"/>
      <c r="N439" s="565"/>
      <c r="O439" s="565"/>
      <c r="P439" s="565"/>
      <c r="Q439" s="565"/>
      <c r="R439" s="565"/>
      <c r="S439" s="565"/>
      <c r="T439" s="565"/>
      <c r="U439" s="565"/>
      <c r="V439" s="565"/>
      <c r="W439" s="565"/>
    </row>
    <row r="440" spans="2:23" x14ac:dyDescent="0.2">
      <c r="B440" s="555"/>
      <c r="C440" s="511"/>
      <c r="D440" s="511"/>
      <c r="E440" s="370" t="s">
        <v>53</v>
      </c>
      <c r="G440" s="559"/>
      <c r="H440" s="554"/>
      <c r="I440" s="557" t="s">
        <v>234</v>
      </c>
      <c r="J440" s="558" t="s">
        <v>234</v>
      </c>
      <c r="K440" s="564"/>
      <c r="L440" s="565"/>
      <c r="M440" s="565"/>
      <c r="N440" s="565"/>
      <c r="O440" s="565"/>
      <c r="P440" s="565"/>
      <c r="Q440" s="565"/>
      <c r="R440" s="565"/>
      <c r="S440" s="565"/>
      <c r="T440" s="565"/>
      <c r="U440" s="565"/>
      <c r="V440" s="565"/>
      <c r="W440" s="565"/>
    </row>
    <row r="441" spans="2:23" ht="51" outlineLevel="1" x14ac:dyDescent="0.2">
      <c r="B441" s="555"/>
      <c r="C441" s="511"/>
      <c r="D441" s="511"/>
      <c r="E441" s="370"/>
      <c r="F441" s="512" t="s">
        <v>54</v>
      </c>
      <c r="G441" s="559" t="s">
        <v>218</v>
      </c>
      <c r="H441" s="554" t="s">
        <v>245</v>
      </c>
      <c r="I441" s="557" t="s">
        <v>459</v>
      </c>
      <c r="J441" s="558" t="s">
        <v>460</v>
      </c>
      <c r="K441" s="564"/>
      <c r="L441" s="565"/>
      <c r="M441" s="565"/>
      <c r="N441" s="565"/>
      <c r="O441" s="565"/>
      <c r="P441" s="565"/>
      <c r="Q441" s="565"/>
      <c r="R441" s="565"/>
      <c r="S441" s="565"/>
      <c r="T441" s="565"/>
      <c r="U441" s="565"/>
      <c r="V441" s="565"/>
      <c r="W441" s="565"/>
    </row>
    <row r="442" spans="2:23" ht="51" outlineLevel="1" x14ac:dyDescent="0.2">
      <c r="B442" s="555"/>
      <c r="C442" s="511"/>
      <c r="D442" s="511"/>
      <c r="F442" s="512" t="s">
        <v>415</v>
      </c>
      <c r="G442" s="559" t="s">
        <v>218</v>
      </c>
      <c r="H442" s="554" t="s">
        <v>245</v>
      </c>
      <c r="I442" s="557" t="s">
        <v>459</v>
      </c>
      <c r="J442" s="558" t="s">
        <v>460</v>
      </c>
      <c r="K442" s="564"/>
      <c r="L442" s="565"/>
      <c r="M442" s="565"/>
      <c r="N442" s="565"/>
      <c r="O442" s="565"/>
      <c r="P442" s="565"/>
      <c r="Q442" s="565"/>
      <c r="R442" s="565"/>
      <c r="S442" s="565"/>
      <c r="T442" s="565"/>
      <c r="U442" s="565"/>
      <c r="V442" s="565"/>
      <c r="W442" s="565"/>
    </row>
    <row r="443" spans="2:23" x14ac:dyDescent="0.2">
      <c r="B443" s="555"/>
      <c r="C443" s="511"/>
      <c r="D443" s="511"/>
      <c r="E443" s="512" t="s">
        <v>55</v>
      </c>
      <c r="G443" s="559"/>
      <c r="H443" s="554"/>
      <c r="I443" s="557" t="s">
        <v>234</v>
      </c>
      <c r="J443" s="558" t="s">
        <v>234</v>
      </c>
      <c r="K443" s="564"/>
      <c r="L443" s="565"/>
      <c r="M443" s="565"/>
      <c r="N443" s="565"/>
      <c r="O443" s="565"/>
      <c r="P443" s="565"/>
      <c r="Q443" s="565"/>
      <c r="R443" s="565"/>
      <c r="S443" s="565"/>
      <c r="T443" s="565"/>
      <c r="U443" s="565"/>
      <c r="V443" s="565"/>
      <c r="W443" s="565"/>
    </row>
    <row r="444" spans="2:23" ht="51" outlineLevel="1" x14ac:dyDescent="0.2">
      <c r="B444" s="555"/>
      <c r="C444" s="511"/>
      <c r="D444" s="511"/>
      <c r="F444" s="512" t="s">
        <v>152</v>
      </c>
      <c r="G444" s="559" t="s">
        <v>218</v>
      </c>
      <c r="H444" s="554" t="s">
        <v>245</v>
      </c>
      <c r="I444" s="557" t="s">
        <v>459</v>
      </c>
      <c r="J444" s="558" t="s">
        <v>460</v>
      </c>
      <c r="K444" s="564"/>
      <c r="L444" s="565"/>
      <c r="M444" s="565"/>
      <c r="N444" s="565"/>
      <c r="O444" s="565"/>
      <c r="P444" s="565"/>
      <c r="Q444" s="565"/>
      <c r="R444" s="565"/>
      <c r="S444" s="565"/>
      <c r="T444" s="565"/>
      <c r="U444" s="565"/>
      <c r="V444" s="565"/>
      <c r="W444" s="565"/>
    </row>
    <row r="445" spans="2:23" ht="51" outlineLevel="1" x14ac:dyDescent="0.2">
      <c r="B445" s="555"/>
      <c r="C445" s="511"/>
      <c r="D445" s="511"/>
      <c r="F445" s="512" t="s">
        <v>416</v>
      </c>
      <c r="G445" s="559" t="s">
        <v>218</v>
      </c>
      <c r="H445" s="554" t="s">
        <v>245</v>
      </c>
      <c r="I445" s="557" t="s">
        <v>459</v>
      </c>
      <c r="J445" s="558" t="s">
        <v>460</v>
      </c>
      <c r="K445" s="564"/>
      <c r="L445" s="565"/>
      <c r="M445" s="565"/>
      <c r="N445" s="565"/>
      <c r="O445" s="565"/>
      <c r="P445" s="565"/>
      <c r="Q445" s="565"/>
      <c r="R445" s="565"/>
      <c r="S445" s="565"/>
      <c r="T445" s="565"/>
      <c r="U445" s="565"/>
      <c r="V445" s="565"/>
      <c r="W445" s="565"/>
    </row>
    <row r="446" spans="2:23" x14ac:dyDescent="0.2">
      <c r="B446" s="555"/>
      <c r="C446" s="511"/>
      <c r="D446" s="511"/>
      <c r="E446" s="512" t="s">
        <v>56</v>
      </c>
      <c r="G446" s="559"/>
      <c r="H446" s="554"/>
      <c r="I446" s="557" t="s">
        <v>234</v>
      </c>
      <c r="J446" s="558" t="s">
        <v>234</v>
      </c>
      <c r="K446" s="564"/>
      <c r="L446" s="565"/>
      <c r="M446" s="565"/>
      <c r="N446" s="565"/>
      <c r="O446" s="565"/>
      <c r="P446" s="565"/>
      <c r="Q446" s="565"/>
      <c r="R446" s="565"/>
      <c r="S446" s="565"/>
      <c r="T446" s="565"/>
      <c r="U446" s="565"/>
      <c r="V446" s="565"/>
      <c r="W446" s="565"/>
    </row>
    <row r="447" spans="2:23" ht="51" outlineLevel="1" x14ac:dyDescent="0.2">
      <c r="B447" s="555"/>
      <c r="C447" s="511"/>
      <c r="D447" s="511"/>
      <c r="F447" s="512" t="s">
        <v>153</v>
      </c>
      <c r="G447" s="559" t="s">
        <v>218</v>
      </c>
      <c r="H447" s="554" t="s">
        <v>245</v>
      </c>
      <c r="I447" s="557" t="s">
        <v>459</v>
      </c>
      <c r="J447" s="558" t="s">
        <v>460</v>
      </c>
      <c r="K447" s="564"/>
      <c r="L447" s="565"/>
      <c r="M447" s="565"/>
      <c r="N447" s="565"/>
      <c r="O447" s="565"/>
      <c r="P447" s="565"/>
      <c r="Q447" s="565"/>
      <c r="R447" s="565"/>
      <c r="S447" s="565"/>
      <c r="T447" s="565"/>
      <c r="U447" s="565"/>
      <c r="V447" s="565"/>
      <c r="W447" s="565"/>
    </row>
    <row r="448" spans="2:23" ht="51" outlineLevel="1" x14ac:dyDescent="0.2">
      <c r="B448" s="555"/>
      <c r="C448" s="511"/>
      <c r="D448" s="511"/>
      <c r="F448" s="512" t="s">
        <v>417</v>
      </c>
      <c r="G448" s="559" t="s">
        <v>218</v>
      </c>
      <c r="H448" s="554" t="s">
        <v>245</v>
      </c>
      <c r="I448" s="557" t="s">
        <v>459</v>
      </c>
      <c r="J448" s="558" t="s">
        <v>460</v>
      </c>
      <c r="K448" s="564"/>
      <c r="L448" s="565"/>
      <c r="M448" s="565"/>
      <c r="N448" s="565"/>
      <c r="O448" s="565"/>
      <c r="P448" s="565"/>
      <c r="Q448" s="565"/>
      <c r="R448" s="565"/>
      <c r="S448" s="565"/>
      <c r="T448" s="565"/>
      <c r="U448" s="565"/>
      <c r="V448" s="565"/>
      <c r="W448" s="565"/>
    </row>
    <row r="449" spans="2:23" x14ac:dyDescent="0.2">
      <c r="B449" s="555"/>
      <c r="C449" s="511"/>
      <c r="D449" s="511" t="s">
        <v>57</v>
      </c>
      <c r="G449" s="559"/>
      <c r="H449" s="554"/>
      <c r="I449" s="557" t="s">
        <v>234</v>
      </c>
      <c r="J449" s="558" t="s">
        <v>234</v>
      </c>
      <c r="K449" s="564"/>
      <c r="L449" s="565"/>
      <c r="M449" s="565"/>
      <c r="N449" s="565"/>
      <c r="O449" s="565"/>
      <c r="P449" s="565"/>
      <c r="Q449" s="565"/>
      <c r="R449" s="565"/>
      <c r="S449" s="565"/>
      <c r="T449" s="565"/>
      <c r="U449" s="565"/>
      <c r="V449" s="565"/>
      <c r="W449" s="565"/>
    </row>
    <row r="450" spans="2:23" x14ac:dyDescent="0.2">
      <c r="B450" s="555"/>
      <c r="C450" s="511"/>
      <c r="D450" s="511"/>
      <c r="E450" s="512" t="s">
        <v>160</v>
      </c>
      <c r="G450" s="559"/>
      <c r="H450" s="554"/>
      <c r="I450" s="557" t="s">
        <v>234</v>
      </c>
      <c r="J450" s="558" t="s">
        <v>234</v>
      </c>
      <c r="K450" s="564"/>
      <c r="L450" s="565"/>
      <c r="M450" s="565"/>
      <c r="N450" s="565"/>
      <c r="O450" s="565"/>
      <c r="P450" s="565"/>
      <c r="Q450" s="565"/>
      <c r="R450" s="565"/>
      <c r="S450" s="565"/>
      <c r="T450" s="565"/>
      <c r="U450" s="565"/>
      <c r="V450" s="565"/>
      <c r="W450" s="565"/>
    </row>
    <row r="451" spans="2:23" ht="51" outlineLevel="1" x14ac:dyDescent="0.2">
      <c r="B451" s="555"/>
      <c r="C451" s="511"/>
      <c r="D451" s="511"/>
      <c r="F451" s="512" t="s">
        <v>60</v>
      </c>
      <c r="G451" s="559" t="s">
        <v>218</v>
      </c>
      <c r="H451" s="554" t="s">
        <v>245</v>
      </c>
      <c r="I451" s="557" t="s">
        <v>459</v>
      </c>
      <c r="J451" s="558" t="s">
        <v>460</v>
      </c>
      <c r="K451" s="564"/>
      <c r="L451" s="565"/>
      <c r="M451" s="565"/>
      <c r="N451" s="565"/>
      <c r="O451" s="565"/>
      <c r="P451" s="565"/>
      <c r="Q451" s="565"/>
      <c r="R451" s="565"/>
      <c r="S451" s="565"/>
      <c r="T451" s="565"/>
      <c r="U451" s="565"/>
      <c r="V451" s="565"/>
      <c r="W451" s="565"/>
    </row>
    <row r="452" spans="2:23" ht="51" outlineLevel="1" x14ac:dyDescent="0.2">
      <c r="B452" s="555"/>
      <c r="C452" s="511"/>
      <c r="D452" s="511"/>
      <c r="F452" s="512" t="s">
        <v>161</v>
      </c>
      <c r="G452" s="559" t="s">
        <v>218</v>
      </c>
      <c r="H452" s="554" t="s">
        <v>245</v>
      </c>
      <c r="I452" s="557" t="s">
        <v>459</v>
      </c>
      <c r="J452" s="558" t="s">
        <v>460</v>
      </c>
      <c r="K452" s="564"/>
      <c r="L452" s="565"/>
      <c r="M452" s="565"/>
      <c r="N452" s="565"/>
      <c r="O452" s="565"/>
      <c r="P452" s="565"/>
      <c r="Q452" s="565"/>
      <c r="R452" s="565"/>
      <c r="S452" s="565"/>
      <c r="T452" s="565"/>
      <c r="U452" s="565"/>
      <c r="V452" s="565"/>
      <c r="W452" s="565"/>
    </row>
    <row r="453" spans="2:23" x14ac:dyDescent="0.2">
      <c r="B453" s="555"/>
      <c r="C453" s="511"/>
      <c r="D453" s="511"/>
      <c r="E453" s="512" t="s">
        <v>154</v>
      </c>
      <c r="G453" s="559"/>
      <c r="H453" s="554"/>
      <c r="I453" s="557" t="s">
        <v>234</v>
      </c>
      <c r="J453" s="558" t="s">
        <v>234</v>
      </c>
      <c r="K453" s="564"/>
      <c r="L453" s="565"/>
      <c r="M453" s="565"/>
      <c r="N453" s="565"/>
      <c r="O453" s="565"/>
      <c r="P453" s="565"/>
      <c r="Q453" s="565"/>
      <c r="R453" s="565"/>
      <c r="S453" s="565"/>
      <c r="T453" s="565"/>
      <c r="U453" s="565"/>
      <c r="V453" s="565"/>
      <c r="W453" s="565"/>
    </row>
    <row r="454" spans="2:23" ht="51" outlineLevel="1" x14ac:dyDescent="0.2">
      <c r="B454" s="555"/>
      <c r="C454" s="511"/>
      <c r="D454" s="511"/>
      <c r="F454" s="512" t="s">
        <v>58</v>
      </c>
      <c r="G454" s="559" t="s">
        <v>218</v>
      </c>
      <c r="H454" s="554" t="s">
        <v>245</v>
      </c>
      <c r="I454" s="557" t="s">
        <v>459</v>
      </c>
      <c r="J454" s="558" t="s">
        <v>460</v>
      </c>
      <c r="K454" s="564"/>
      <c r="L454" s="565"/>
      <c r="M454" s="565"/>
      <c r="N454" s="565"/>
      <c r="O454" s="565"/>
      <c r="P454" s="565"/>
      <c r="Q454" s="565"/>
      <c r="R454" s="565"/>
      <c r="S454" s="565"/>
      <c r="T454" s="565"/>
      <c r="U454" s="565"/>
      <c r="V454" s="565"/>
      <c r="W454" s="565"/>
    </row>
    <row r="455" spans="2:23" ht="51" outlineLevel="1" x14ac:dyDescent="0.2">
      <c r="B455" s="555"/>
      <c r="C455" s="511"/>
      <c r="D455" s="511"/>
      <c r="F455" s="512" t="s">
        <v>155</v>
      </c>
      <c r="G455" s="559" t="s">
        <v>218</v>
      </c>
      <c r="H455" s="554" t="s">
        <v>245</v>
      </c>
      <c r="I455" s="557" t="s">
        <v>459</v>
      </c>
      <c r="J455" s="558" t="s">
        <v>460</v>
      </c>
      <c r="K455" s="564"/>
      <c r="L455" s="565"/>
      <c r="M455" s="565"/>
      <c r="N455" s="565"/>
      <c r="O455" s="565"/>
      <c r="P455" s="565"/>
      <c r="Q455" s="565"/>
      <c r="R455" s="565"/>
      <c r="S455" s="565"/>
      <c r="T455" s="565"/>
      <c r="U455" s="565"/>
      <c r="V455" s="565"/>
      <c r="W455" s="565"/>
    </row>
    <row r="456" spans="2:23" ht="51" outlineLevel="1" x14ac:dyDescent="0.2">
      <c r="B456" s="555"/>
      <c r="C456" s="511"/>
      <c r="D456" s="511"/>
      <c r="F456" s="512" t="s">
        <v>156</v>
      </c>
      <c r="G456" s="559" t="s">
        <v>218</v>
      </c>
      <c r="H456" s="554" t="s">
        <v>245</v>
      </c>
      <c r="I456" s="557" t="s">
        <v>459</v>
      </c>
      <c r="J456" s="558" t="s">
        <v>460</v>
      </c>
      <c r="K456" s="564"/>
      <c r="L456" s="565"/>
      <c r="M456" s="565"/>
      <c r="N456" s="565"/>
      <c r="O456" s="565"/>
      <c r="P456" s="565"/>
      <c r="Q456" s="565"/>
      <c r="R456" s="565"/>
      <c r="S456" s="565"/>
      <c r="T456" s="565"/>
      <c r="U456" s="565"/>
      <c r="V456" s="565"/>
      <c r="W456" s="565"/>
    </row>
    <row r="457" spans="2:23" x14ac:dyDescent="0.2">
      <c r="B457" s="555"/>
      <c r="C457" s="511"/>
      <c r="D457" s="511"/>
      <c r="E457" s="512" t="s">
        <v>162</v>
      </c>
      <c r="G457" s="559"/>
      <c r="H457" s="554"/>
      <c r="I457" s="557" t="s">
        <v>234</v>
      </c>
      <c r="J457" s="558" t="s">
        <v>234</v>
      </c>
      <c r="K457" s="564"/>
      <c r="L457" s="565"/>
      <c r="M457" s="565"/>
      <c r="N457" s="565"/>
      <c r="O457" s="565"/>
      <c r="P457" s="565"/>
      <c r="Q457" s="565"/>
      <c r="R457" s="565"/>
      <c r="S457" s="565"/>
      <c r="T457" s="565"/>
      <c r="U457" s="565"/>
      <c r="V457" s="565"/>
      <c r="W457" s="565"/>
    </row>
    <row r="458" spans="2:23" ht="51" outlineLevel="1" x14ac:dyDescent="0.2">
      <c r="B458" s="555"/>
      <c r="C458" s="511"/>
      <c r="D458" s="511"/>
      <c r="F458" s="512" t="s">
        <v>61</v>
      </c>
      <c r="G458" s="559" t="s">
        <v>218</v>
      </c>
      <c r="H458" s="554" t="s">
        <v>245</v>
      </c>
      <c r="I458" s="557" t="s">
        <v>459</v>
      </c>
      <c r="J458" s="558" t="s">
        <v>460</v>
      </c>
      <c r="K458" s="564"/>
      <c r="L458" s="565"/>
      <c r="M458" s="565"/>
      <c r="N458" s="565"/>
      <c r="O458" s="565"/>
      <c r="P458" s="565"/>
      <c r="Q458" s="565"/>
      <c r="R458" s="565"/>
      <c r="S458" s="565"/>
      <c r="T458" s="565"/>
      <c r="U458" s="565"/>
      <c r="V458" s="565"/>
      <c r="W458" s="565"/>
    </row>
    <row r="459" spans="2:23" ht="51" outlineLevel="1" x14ac:dyDescent="0.2">
      <c r="B459" s="555"/>
      <c r="C459" s="511"/>
      <c r="D459" s="511"/>
      <c r="F459" s="512" t="s">
        <v>163</v>
      </c>
      <c r="G459" s="559" t="s">
        <v>218</v>
      </c>
      <c r="H459" s="554" t="s">
        <v>245</v>
      </c>
      <c r="I459" s="557" t="s">
        <v>459</v>
      </c>
      <c r="J459" s="558" t="s">
        <v>460</v>
      </c>
      <c r="K459" s="564"/>
      <c r="L459" s="565"/>
      <c r="M459" s="565"/>
      <c r="N459" s="565"/>
      <c r="O459" s="565"/>
      <c r="P459" s="565"/>
      <c r="Q459" s="565"/>
      <c r="R459" s="565"/>
      <c r="S459" s="565"/>
      <c r="T459" s="565"/>
      <c r="U459" s="565"/>
      <c r="V459" s="565"/>
      <c r="W459" s="565"/>
    </row>
    <row r="460" spans="2:23" x14ac:dyDescent="0.2">
      <c r="B460" s="555"/>
      <c r="C460" s="511"/>
      <c r="D460" s="511"/>
      <c r="E460" s="512" t="s">
        <v>157</v>
      </c>
      <c r="G460" s="559"/>
      <c r="H460" s="554"/>
      <c r="I460" s="557" t="s">
        <v>234</v>
      </c>
      <c r="J460" s="558" t="s">
        <v>234</v>
      </c>
      <c r="K460" s="564"/>
      <c r="L460" s="565"/>
      <c r="M460" s="565"/>
      <c r="N460" s="565"/>
      <c r="O460" s="565"/>
      <c r="P460" s="565"/>
      <c r="Q460" s="565"/>
      <c r="R460" s="565"/>
      <c r="S460" s="565"/>
      <c r="T460" s="565"/>
      <c r="U460" s="565"/>
      <c r="V460" s="565"/>
      <c r="W460" s="565"/>
    </row>
    <row r="461" spans="2:23" ht="51" outlineLevel="1" x14ac:dyDescent="0.2">
      <c r="B461" s="555"/>
      <c r="C461" s="511"/>
      <c r="D461" s="511"/>
      <c r="F461" s="512" t="s">
        <v>59</v>
      </c>
      <c r="G461" s="559" t="s">
        <v>218</v>
      </c>
      <c r="H461" s="554" t="s">
        <v>245</v>
      </c>
      <c r="I461" s="557" t="s">
        <v>459</v>
      </c>
      <c r="J461" s="558" t="s">
        <v>460</v>
      </c>
      <c r="K461" s="564"/>
      <c r="L461" s="565"/>
      <c r="M461" s="565"/>
      <c r="N461" s="565"/>
      <c r="O461" s="565"/>
      <c r="P461" s="565"/>
      <c r="Q461" s="565"/>
      <c r="R461" s="565"/>
      <c r="S461" s="565"/>
      <c r="T461" s="565"/>
      <c r="U461" s="565"/>
      <c r="V461" s="565"/>
      <c r="W461" s="565"/>
    </row>
    <row r="462" spans="2:23" ht="51" outlineLevel="1" x14ac:dyDescent="0.2">
      <c r="B462" s="555"/>
      <c r="C462" s="511"/>
      <c r="D462" s="511"/>
      <c r="F462" s="512" t="s">
        <v>158</v>
      </c>
      <c r="G462" s="559" t="s">
        <v>218</v>
      </c>
      <c r="H462" s="554" t="s">
        <v>245</v>
      </c>
      <c r="I462" s="557" t="s">
        <v>459</v>
      </c>
      <c r="J462" s="558" t="s">
        <v>460</v>
      </c>
      <c r="K462" s="564"/>
      <c r="L462" s="565"/>
      <c r="M462" s="565"/>
      <c r="N462" s="565"/>
      <c r="O462" s="565"/>
      <c r="P462" s="565"/>
      <c r="Q462" s="565"/>
      <c r="R462" s="565"/>
      <c r="S462" s="565"/>
      <c r="T462" s="565"/>
      <c r="U462" s="565"/>
      <c r="V462" s="565"/>
      <c r="W462" s="565"/>
    </row>
    <row r="463" spans="2:23" ht="51" outlineLevel="1" x14ac:dyDescent="0.2">
      <c r="B463" s="555"/>
      <c r="C463" s="511"/>
      <c r="D463" s="511"/>
      <c r="F463" s="512" t="s">
        <v>159</v>
      </c>
      <c r="G463" s="559" t="s">
        <v>218</v>
      </c>
      <c r="H463" s="554" t="s">
        <v>245</v>
      </c>
      <c r="I463" s="557" t="s">
        <v>459</v>
      </c>
      <c r="J463" s="558" t="s">
        <v>460</v>
      </c>
      <c r="K463" s="564"/>
      <c r="L463" s="565"/>
      <c r="M463" s="565"/>
      <c r="N463" s="565"/>
      <c r="O463" s="565"/>
      <c r="P463" s="565"/>
      <c r="Q463" s="565"/>
      <c r="R463" s="565"/>
      <c r="S463" s="565"/>
      <c r="T463" s="565"/>
      <c r="U463" s="565"/>
      <c r="V463" s="565"/>
      <c r="W463" s="565"/>
    </row>
    <row r="464" spans="2:23" x14ac:dyDescent="0.2">
      <c r="B464" s="555"/>
      <c r="C464" s="511"/>
      <c r="D464" s="511"/>
      <c r="E464" s="512" t="s">
        <v>418</v>
      </c>
      <c r="G464" s="559"/>
      <c r="H464" s="554"/>
      <c r="I464" s="557" t="s">
        <v>234</v>
      </c>
      <c r="J464" s="558" t="s">
        <v>234</v>
      </c>
      <c r="K464" s="564"/>
      <c r="L464" s="565"/>
      <c r="M464" s="565"/>
      <c r="N464" s="565"/>
      <c r="O464" s="565"/>
      <c r="P464" s="565"/>
      <c r="Q464" s="565"/>
      <c r="R464" s="565"/>
      <c r="S464" s="565"/>
      <c r="T464" s="565"/>
      <c r="U464" s="565"/>
      <c r="V464" s="565"/>
      <c r="W464" s="565"/>
    </row>
    <row r="465" spans="2:23" ht="51" outlineLevel="1" x14ac:dyDescent="0.2">
      <c r="B465" s="555"/>
      <c r="C465" s="511"/>
      <c r="D465" s="511"/>
      <c r="F465" s="512" t="s">
        <v>418</v>
      </c>
      <c r="G465" s="559" t="s">
        <v>218</v>
      </c>
      <c r="H465" s="554" t="s">
        <v>245</v>
      </c>
      <c r="I465" s="557" t="s">
        <v>459</v>
      </c>
      <c r="J465" s="558" t="s">
        <v>460</v>
      </c>
      <c r="K465" s="564"/>
      <c r="L465" s="565"/>
      <c r="M465" s="565"/>
      <c r="N465" s="565"/>
      <c r="O465" s="565"/>
      <c r="P465" s="565"/>
      <c r="Q465" s="565"/>
      <c r="R465" s="565"/>
      <c r="S465" s="565"/>
      <c r="T465" s="565"/>
      <c r="U465" s="565"/>
      <c r="V465" s="565"/>
      <c r="W465" s="565"/>
    </row>
    <row r="466" spans="2:23" x14ac:dyDescent="0.2">
      <c r="B466" s="555"/>
      <c r="C466" s="511"/>
      <c r="D466" s="511" t="s">
        <v>168</v>
      </c>
      <c r="G466" s="559"/>
      <c r="H466" s="554"/>
      <c r="I466" s="557" t="s">
        <v>234</v>
      </c>
      <c r="J466" s="558" t="s">
        <v>234</v>
      </c>
      <c r="K466" s="564"/>
      <c r="L466" s="565"/>
      <c r="M466" s="565"/>
      <c r="N466" s="565"/>
      <c r="O466" s="565"/>
      <c r="P466" s="565"/>
      <c r="Q466" s="565"/>
      <c r="R466" s="565"/>
      <c r="S466" s="565"/>
      <c r="T466" s="565"/>
      <c r="U466" s="565"/>
      <c r="V466" s="565"/>
      <c r="W466" s="565"/>
    </row>
    <row r="467" spans="2:23" x14ac:dyDescent="0.2">
      <c r="B467" s="555"/>
      <c r="C467" s="511"/>
      <c r="D467" s="511"/>
      <c r="E467" s="512" t="s">
        <v>169</v>
      </c>
      <c r="G467" s="559"/>
      <c r="H467" s="554"/>
      <c r="I467" s="557" t="s">
        <v>234</v>
      </c>
      <c r="J467" s="558" t="s">
        <v>234</v>
      </c>
      <c r="K467" s="564"/>
      <c r="L467" s="565"/>
      <c r="M467" s="565"/>
      <c r="N467" s="565"/>
      <c r="O467" s="565"/>
      <c r="P467" s="565"/>
      <c r="Q467" s="565"/>
      <c r="R467" s="565"/>
      <c r="S467" s="565"/>
      <c r="T467" s="565"/>
      <c r="U467" s="565"/>
      <c r="V467" s="565"/>
      <c r="W467" s="565"/>
    </row>
    <row r="468" spans="2:23" ht="51" outlineLevel="1" x14ac:dyDescent="0.2">
      <c r="B468" s="555"/>
      <c r="C468" s="511"/>
      <c r="D468" s="511"/>
      <c r="F468" s="512" t="s">
        <v>164</v>
      </c>
      <c r="G468" s="559" t="s">
        <v>218</v>
      </c>
      <c r="H468" s="554" t="s">
        <v>245</v>
      </c>
      <c r="I468" s="557" t="s">
        <v>459</v>
      </c>
      <c r="J468" s="558" t="s">
        <v>460</v>
      </c>
      <c r="K468" s="564"/>
      <c r="L468" s="565"/>
      <c r="M468" s="565"/>
      <c r="N468" s="565"/>
      <c r="O468" s="565"/>
      <c r="P468" s="565"/>
      <c r="Q468" s="565"/>
      <c r="R468" s="565"/>
      <c r="S468" s="565"/>
      <c r="T468" s="565"/>
      <c r="U468" s="565"/>
      <c r="V468" s="565"/>
      <c r="W468" s="565"/>
    </row>
    <row r="469" spans="2:23" ht="51" outlineLevel="1" x14ac:dyDescent="0.2">
      <c r="B469" s="555"/>
      <c r="C469" s="511"/>
      <c r="D469" s="511"/>
      <c r="F469" s="512" t="s">
        <v>166</v>
      </c>
      <c r="G469" s="559" t="s">
        <v>218</v>
      </c>
      <c r="H469" s="554" t="s">
        <v>245</v>
      </c>
      <c r="I469" s="557" t="s">
        <v>459</v>
      </c>
      <c r="J469" s="558" t="s">
        <v>460</v>
      </c>
      <c r="K469" s="564"/>
      <c r="L469" s="565"/>
      <c r="M469" s="565"/>
      <c r="N469" s="565"/>
      <c r="O469" s="565"/>
      <c r="P469" s="565"/>
      <c r="Q469" s="565"/>
      <c r="R469" s="565"/>
      <c r="S469" s="565"/>
      <c r="T469" s="565"/>
      <c r="U469" s="565"/>
      <c r="V469" s="565"/>
      <c r="W469" s="565"/>
    </row>
    <row r="470" spans="2:23" x14ac:dyDescent="0.2">
      <c r="B470" s="555"/>
      <c r="C470" s="511"/>
      <c r="D470" s="511"/>
      <c r="E470" s="512" t="s">
        <v>170</v>
      </c>
      <c r="G470" s="559"/>
      <c r="H470" s="554"/>
      <c r="I470" s="557" t="s">
        <v>234</v>
      </c>
      <c r="J470" s="558" t="s">
        <v>234</v>
      </c>
      <c r="K470" s="564"/>
      <c r="L470" s="565"/>
      <c r="M470" s="565"/>
      <c r="N470" s="565"/>
      <c r="O470" s="565"/>
      <c r="P470" s="565"/>
      <c r="Q470" s="565"/>
      <c r="R470" s="565"/>
      <c r="S470" s="565"/>
      <c r="T470" s="565"/>
      <c r="U470" s="565"/>
      <c r="V470" s="565"/>
      <c r="W470" s="565"/>
    </row>
    <row r="471" spans="2:23" ht="51" outlineLevel="1" x14ac:dyDescent="0.2">
      <c r="B471" s="555"/>
      <c r="C471" s="511"/>
      <c r="D471" s="511"/>
      <c r="F471" s="512" t="s">
        <v>165</v>
      </c>
      <c r="G471" s="559" t="s">
        <v>218</v>
      </c>
      <c r="H471" s="554" t="s">
        <v>245</v>
      </c>
      <c r="I471" s="557" t="s">
        <v>459</v>
      </c>
      <c r="J471" s="558" t="s">
        <v>460</v>
      </c>
      <c r="K471" s="564"/>
      <c r="L471" s="565"/>
      <c r="M471" s="565"/>
      <c r="N471" s="565"/>
      <c r="O471" s="565"/>
      <c r="P471" s="565"/>
      <c r="Q471" s="565"/>
      <c r="R471" s="565"/>
      <c r="S471" s="565"/>
      <c r="T471" s="565"/>
      <c r="U471" s="565"/>
      <c r="V471" s="565"/>
      <c r="W471" s="565"/>
    </row>
    <row r="472" spans="2:23" ht="51" outlineLevel="1" x14ac:dyDescent="0.2">
      <c r="B472" s="555"/>
      <c r="C472" s="511"/>
      <c r="D472" s="511"/>
      <c r="F472" s="512" t="s">
        <v>167</v>
      </c>
      <c r="G472" s="559" t="s">
        <v>218</v>
      </c>
      <c r="H472" s="554" t="s">
        <v>245</v>
      </c>
      <c r="I472" s="557" t="s">
        <v>459</v>
      </c>
      <c r="J472" s="558" t="s">
        <v>460</v>
      </c>
      <c r="K472" s="564"/>
      <c r="L472" s="565"/>
      <c r="M472" s="565"/>
      <c r="N472" s="565"/>
      <c r="O472" s="565"/>
      <c r="P472" s="565"/>
      <c r="Q472" s="565"/>
      <c r="R472" s="565"/>
      <c r="S472" s="565"/>
      <c r="T472" s="565"/>
      <c r="U472" s="565"/>
      <c r="V472" s="565"/>
      <c r="W472" s="565"/>
    </row>
    <row r="473" spans="2:23" x14ac:dyDescent="0.2">
      <c r="B473" s="555"/>
      <c r="C473" s="511"/>
      <c r="D473" s="511"/>
      <c r="E473" s="512" t="s">
        <v>419</v>
      </c>
      <c r="G473" s="559"/>
      <c r="H473" s="554"/>
      <c r="I473" s="557" t="s">
        <v>234</v>
      </c>
      <c r="J473" s="558" t="s">
        <v>234</v>
      </c>
      <c r="K473" s="564"/>
      <c r="L473" s="565"/>
      <c r="M473" s="565"/>
      <c r="N473" s="565"/>
      <c r="O473" s="565"/>
      <c r="P473" s="565"/>
      <c r="Q473" s="565"/>
      <c r="R473" s="565"/>
      <c r="S473" s="565"/>
      <c r="T473" s="565"/>
      <c r="U473" s="565"/>
      <c r="V473" s="565"/>
      <c r="W473" s="565"/>
    </row>
    <row r="474" spans="2:23" ht="51" outlineLevel="1" x14ac:dyDescent="0.2">
      <c r="B474" s="555"/>
      <c r="C474" s="511"/>
      <c r="D474" s="511"/>
      <c r="F474" s="512" t="s">
        <v>419</v>
      </c>
      <c r="G474" s="559" t="s">
        <v>218</v>
      </c>
      <c r="H474" s="554" t="s">
        <v>245</v>
      </c>
      <c r="I474" s="557" t="s">
        <v>459</v>
      </c>
      <c r="J474" s="558" t="s">
        <v>460</v>
      </c>
      <c r="K474" s="564"/>
      <c r="L474" s="565"/>
      <c r="M474" s="565"/>
      <c r="N474" s="565"/>
      <c r="O474" s="565"/>
      <c r="P474" s="565"/>
      <c r="Q474" s="565"/>
      <c r="R474" s="565"/>
      <c r="S474" s="565"/>
      <c r="T474" s="565"/>
      <c r="U474" s="565"/>
      <c r="V474" s="565"/>
      <c r="W474" s="565"/>
    </row>
    <row r="475" spans="2:23" x14ac:dyDescent="0.2">
      <c r="B475" s="555"/>
      <c r="C475" s="511"/>
      <c r="D475" s="511" t="s">
        <v>62</v>
      </c>
      <c r="G475" s="559"/>
      <c r="H475" s="554"/>
      <c r="I475" s="557" t="s">
        <v>234</v>
      </c>
      <c r="J475" s="558" t="s">
        <v>234</v>
      </c>
      <c r="K475" s="564"/>
      <c r="L475" s="565"/>
      <c r="M475" s="565"/>
      <c r="N475" s="565"/>
      <c r="O475" s="565"/>
      <c r="P475" s="565"/>
      <c r="Q475" s="565"/>
      <c r="R475" s="565"/>
      <c r="S475" s="565"/>
      <c r="T475" s="565"/>
      <c r="U475" s="565"/>
      <c r="V475" s="565"/>
      <c r="W475" s="565"/>
    </row>
    <row r="476" spans="2:23" ht="76.5" outlineLevel="1" x14ac:dyDescent="0.2">
      <c r="B476" s="555"/>
      <c r="C476" s="511"/>
      <c r="D476" s="511"/>
      <c r="F476" s="512" t="s">
        <v>172</v>
      </c>
      <c r="G476" s="559" t="s">
        <v>218</v>
      </c>
      <c r="H476" s="554" t="s">
        <v>314</v>
      </c>
      <c r="I476" s="557" t="s">
        <v>459</v>
      </c>
      <c r="J476" s="558" t="s">
        <v>460</v>
      </c>
      <c r="K476" s="564"/>
      <c r="L476" s="565"/>
      <c r="M476" s="565"/>
      <c r="N476" s="565"/>
      <c r="O476" s="565"/>
      <c r="P476" s="565"/>
      <c r="Q476" s="565"/>
      <c r="R476" s="565"/>
      <c r="S476" s="565"/>
      <c r="T476" s="565"/>
      <c r="U476" s="565"/>
      <c r="V476" s="565"/>
      <c r="W476" s="565"/>
    </row>
    <row r="477" spans="2:23" ht="76.5" outlineLevel="1" x14ac:dyDescent="0.2">
      <c r="B477" s="555"/>
      <c r="C477" s="511"/>
      <c r="D477" s="511"/>
      <c r="F477" s="512" t="s">
        <v>173</v>
      </c>
      <c r="G477" s="559" t="s">
        <v>218</v>
      </c>
      <c r="H477" s="554" t="s">
        <v>314</v>
      </c>
      <c r="I477" s="557" t="s">
        <v>459</v>
      </c>
      <c r="J477" s="558" t="s">
        <v>460</v>
      </c>
      <c r="K477" s="564"/>
      <c r="L477" s="565"/>
      <c r="M477" s="565"/>
      <c r="N477" s="565"/>
      <c r="O477" s="565"/>
      <c r="P477" s="565"/>
      <c r="Q477" s="565"/>
      <c r="R477" s="565"/>
      <c r="S477" s="565"/>
      <c r="T477" s="565"/>
      <c r="U477" s="565"/>
      <c r="V477" s="565"/>
      <c r="W477" s="565"/>
    </row>
    <row r="478" spans="2:23" ht="76.5" outlineLevel="1" x14ac:dyDescent="0.2">
      <c r="B478" s="555"/>
      <c r="C478" s="511"/>
      <c r="D478" s="511"/>
      <c r="F478" s="512" t="s">
        <v>171</v>
      </c>
      <c r="G478" s="559" t="s">
        <v>218</v>
      </c>
      <c r="H478" s="554" t="s">
        <v>314</v>
      </c>
      <c r="I478" s="557" t="s">
        <v>459</v>
      </c>
      <c r="J478" s="558" t="s">
        <v>460</v>
      </c>
      <c r="K478" s="564"/>
      <c r="L478" s="565"/>
      <c r="M478" s="565"/>
      <c r="N478" s="565"/>
      <c r="O478" s="565"/>
      <c r="P478" s="565"/>
      <c r="Q478" s="565"/>
      <c r="R478" s="565"/>
      <c r="S478" s="565"/>
      <c r="T478" s="565"/>
      <c r="U478" s="565"/>
      <c r="V478" s="565"/>
      <c r="W478" s="565"/>
    </row>
    <row r="479" spans="2:23" x14ac:dyDescent="0.2">
      <c r="B479" s="555"/>
      <c r="C479" s="370"/>
      <c r="D479" s="511" t="s">
        <v>174</v>
      </c>
      <c r="G479" s="559"/>
      <c r="H479" s="554"/>
      <c r="I479" s="557" t="s">
        <v>234</v>
      </c>
      <c r="J479" s="558" t="s">
        <v>234</v>
      </c>
      <c r="K479" s="564"/>
      <c r="L479" s="565"/>
      <c r="M479" s="565"/>
      <c r="N479" s="565"/>
      <c r="O479" s="565"/>
      <c r="P479" s="565"/>
      <c r="Q479" s="565"/>
      <c r="R479" s="565"/>
      <c r="S479" s="565"/>
      <c r="T479" s="565"/>
      <c r="U479" s="565"/>
      <c r="V479" s="565"/>
      <c r="W479" s="565"/>
    </row>
    <row r="480" spans="2:23" ht="25.5" outlineLevel="1" x14ac:dyDescent="0.2">
      <c r="B480" s="555"/>
      <c r="C480" s="511"/>
      <c r="D480" s="511"/>
      <c r="F480" s="512" t="s">
        <v>175</v>
      </c>
      <c r="G480" s="559" t="s">
        <v>218</v>
      </c>
      <c r="H480" s="554" t="s">
        <v>271</v>
      </c>
      <c r="I480" s="557" t="s">
        <v>459</v>
      </c>
      <c r="J480" s="558" t="s">
        <v>460</v>
      </c>
      <c r="K480" s="564"/>
      <c r="L480" s="565"/>
      <c r="M480" s="565"/>
      <c r="N480" s="565"/>
      <c r="O480" s="565"/>
      <c r="P480" s="565"/>
      <c r="Q480" s="565"/>
      <c r="R480" s="565"/>
      <c r="S480" s="565"/>
      <c r="T480" s="565"/>
      <c r="U480" s="565"/>
      <c r="V480" s="565"/>
      <c r="W480" s="565"/>
    </row>
    <row r="481" spans="1:23" ht="25.5" outlineLevel="1" x14ac:dyDescent="0.2">
      <c r="B481" s="555"/>
      <c r="C481" s="511"/>
      <c r="D481" s="511"/>
      <c r="F481" s="512" t="s">
        <v>176</v>
      </c>
      <c r="G481" s="559" t="s">
        <v>218</v>
      </c>
      <c r="H481" s="554" t="s">
        <v>271</v>
      </c>
      <c r="I481" s="557" t="s">
        <v>459</v>
      </c>
      <c r="J481" s="558" t="s">
        <v>460</v>
      </c>
      <c r="K481" s="564"/>
      <c r="L481" s="565"/>
      <c r="M481" s="565"/>
      <c r="N481" s="565"/>
      <c r="O481" s="565"/>
      <c r="P481" s="565"/>
      <c r="Q481" s="565"/>
      <c r="R481" s="565"/>
      <c r="S481" s="565"/>
      <c r="T481" s="565"/>
      <c r="U481" s="565"/>
      <c r="V481" s="565"/>
      <c r="W481" s="565"/>
    </row>
    <row r="482" spans="1:23" outlineLevel="1" x14ac:dyDescent="0.2">
      <c r="B482" s="555"/>
      <c r="C482" s="511"/>
      <c r="D482" s="511"/>
      <c r="G482" s="559"/>
      <c r="H482" s="554"/>
      <c r="I482" s="557" t="s">
        <v>234</v>
      </c>
      <c r="J482" s="558" t="s">
        <v>234</v>
      </c>
      <c r="K482" s="564"/>
      <c r="L482" s="565"/>
      <c r="M482" s="565"/>
      <c r="N482" s="565"/>
      <c r="O482" s="565"/>
      <c r="P482" s="565"/>
      <c r="Q482" s="565"/>
      <c r="R482" s="565"/>
      <c r="S482" s="565"/>
      <c r="T482" s="565"/>
      <c r="U482" s="565"/>
      <c r="V482" s="565"/>
      <c r="W482" s="565"/>
    </row>
    <row r="483" spans="1:23" outlineLevel="1" x14ac:dyDescent="0.2">
      <c r="B483" s="555"/>
      <c r="C483" s="511" t="s">
        <v>395</v>
      </c>
      <c r="D483" s="511"/>
      <c r="G483" s="559"/>
      <c r="H483" s="554"/>
      <c r="I483" s="557" t="s">
        <v>234</v>
      </c>
      <c r="J483" s="558" t="s">
        <v>234</v>
      </c>
      <c r="K483" s="564"/>
      <c r="L483" s="565"/>
      <c r="M483" s="565"/>
      <c r="N483" s="565"/>
      <c r="O483" s="565"/>
      <c r="P483" s="565"/>
      <c r="Q483" s="565"/>
      <c r="R483" s="565"/>
      <c r="S483" s="565"/>
      <c r="T483" s="565"/>
      <c r="U483" s="565"/>
      <c r="V483" s="565"/>
      <c r="W483" s="565"/>
    </row>
    <row r="484" spans="1:23" outlineLevel="1" x14ac:dyDescent="0.2">
      <c r="B484" s="555"/>
      <c r="C484" s="511"/>
      <c r="D484" s="511"/>
      <c r="F484" s="512" t="s">
        <v>390</v>
      </c>
      <c r="G484" s="559"/>
      <c r="H484" s="554"/>
      <c r="I484" s="557" t="s">
        <v>234</v>
      </c>
      <c r="J484" s="558" t="s">
        <v>234</v>
      </c>
      <c r="K484" s="564"/>
      <c r="L484" s="565"/>
      <c r="M484" s="565"/>
      <c r="N484" s="565"/>
      <c r="O484" s="565"/>
      <c r="P484" s="565"/>
      <c r="Q484" s="565"/>
      <c r="R484" s="565"/>
      <c r="S484" s="565"/>
      <c r="T484" s="565"/>
      <c r="U484" s="565"/>
      <c r="V484" s="565"/>
      <c r="W484" s="565"/>
    </row>
    <row r="485" spans="1:23" outlineLevel="1" x14ac:dyDescent="0.2">
      <c r="B485" s="555"/>
      <c r="C485" s="511"/>
      <c r="D485" s="511"/>
      <c r="F485" s="512" t="s">
        <v>391</v>
      </c>
      <c r="G485" s="559"/>
      <c r="H485" s="554"/>
      <c r="I485" s="557" t="s">
        <v>234</v>
      </c>
      <c r="J485" s="558" t="s">
        <v>234</v>
      </c>
      <c r="K485" s="564"/>
      <c r="L485" s="565"/>
      <c r="M485" s="565"/>
      <c r="N485" s="565"/>
      <c r="O485" s="565"/>
      <c r="P485" s="565"/>
      <c r="Q485" s="565"/>
      <c r="R485" s="565"/>
      <c r="S485" s="565"/>
      <c r="T485" s="565"/>
      <c r="U485" s="565"/>
      <c r="V485" s="565"/>
      <c r="W485" s="565"/>
    </row>
    <row r="486" spans="1:23" outlineLevel="1" x14ac:dyDescent="0.2">
      <c r="B486" s="555"/>
      <c r="C486" s="511"/>
      <c r="D486" s="511"/>
      <c r="F486" s="512" t="s">
        <v>392</v>
      </c>
      <c r="G486" s="559"/>
      <c r="H486" s="554"/>
      <c r="I486" s="557" t="s">
        <v>234</v>
      </c>
      <c r="J486" s="558" t="s">
        <v>234</v>
      </c>
      <c r="K486" s="564"/>
      <c r="L486" s="565"/>
      <c r="M486" s="565"/>
      <c r="N486" s="565"/>
      <c r="O486" s="565"/>
      <c r="P486" s="565"/>
      <c r="Q486" s="565"/>
      <c r="R486" s="565"/>
      <c r="S486" s="565"/>
      <c r="T486" s="565"/>
      <c r="U486" s="565"/>
      <c r="V486" s="565"/>
      <c r="W486" s="565"/>
    </row>
    <row r="487" spans="1:23" outlineLevel="1" x14ac:dyDescent="0.2">
      <c r="B487" s="555"/>
      <c r="C487" s="511"/>
      <c r="D487" s="511"/>
      <c r="G487" s="559"/>
      <c r="H487" s="554"/>
      <c r="I487" s="557" t="s">
        <v>234</v>
      </c>
      <c r="J487" s="558" t="s">
        <v>234</v>
      </c>
      <c r="K487" s="564"/>
      <c r="L487" s="565"/>
      <c r="M487" s="565"/>
      <c r="N487" s="565"/>
      <c r="O487" s="565"/>
      <c r="P487" s="565"/>
      <c r="Q487" s="565"/>
      <c r="R487" s="565"/>
      <c r="S487" s="565"/>
      <c r="T487" s="565"/>
      <c r="U487" s="565"/>
      <c r="V487" s="565"/>
      <c r="W487" s="565"/>
    </row>
    <row r="488" spans="1:23" ht="13.5" thickBot="1" x14ac:dyDescent="0.25">
      <c r="B488" s="566" t="s">
        <v>389</v>
      </c>
      <c r="C488" s="567"/>
      <c r="D488" s="567"/>
      <c r="E488" s="567"/>
      <c r="F488" s="567"/>
      <c r="G488" s="342"/>
      <c r="H488" s="425"/>
      <c r="I488" s="343" t="s">
        <v>234</v>
      </c>
      <c r="J488" s="344" t="s">
        <v>234</v>
      </c>
    </row>
    <row r="489" spans="1:23" ht="13.5" thickBot="1" x14ac:dyDescent="0.25">
      <c r="G489" s="68"/>
      <c r="H489" s="68"/>
      <c r="I489" s="69"/>
      <c r="J489" s="69"/>
    </row>
    <row r="490" spans="1:23" x14ac:dyDescent="0.2">
      <c r="A490" s="604"/>
      <c r="B490" s="611" t="s">
        <v>388</v>
      </c>
      <c r="C490" s="612"/>
      <c r="D490" s="612"/>
      <c r="E490" s="612"/>
      <c r="F490" s="612"/>
      <c r="G490" s="632"/>
      <c r="H490" s="615"/>
      <c r="I490" s="616"/>
      <c r="J490" s="617"/>
    </row>
    <row r="491" spans="1:23" x14ac:dyDescent="0.2">
      <c r="A491" s="604"/>
      <c r="B491" s="618"/>
      <c r="C491" s="619" t="s">
        <v>330</v>
      </c>
      <c r="D491" s="606"/>
      <c r="E491" s="606"/>
      <c r="F491" s="606"/>
      <c r="G491" s="633"/>
      <c r="H491" s="601"/>
      <c r="I491" s="608"/>
      <c r="J491" s="622"/>
    </row>
    <row r="492" spans="1:23" x14ac:dyDescent="0.2">
      <c r="A492" s="604"/>
      <c r="B492" s="605"/>
      <c r="C492" s="606"/>
      <c r="D492" s="606"/>
      <c r="E492" s="606"/>
      <c r="F492" s="606" t="s">
        <v>331</v>
      </c>
      <c r="G492" s="633" t="s">
        <v>461</v>
      </c>
      <c r="H492" s="601" t="s">
        <v>480</v>
      </c>
      <c r="I492" s="608"/>
      <c r="J492" s="622">
        <v>4.0999999999999996</v>
      </c>
    </row>
    <row r="493" spans="1:23" x14ac:dyDescent="0.2">
      <c r="A493" s="604"/>
      <c r="B493" s="605"/>
      <c r="C493" s="606"/>
      <c r="D493" s="606"/>
      <c r="E493" s="606"/>
      <c r="F493" s="606" t="s">
        <v>332</v>
      </c>
      <c r="G493" s="633" t="s">
        <v>462</v>
      </c>
      <c r="H493" s="601" t="s">
        <v>479</v>
      </c>
      <c r="I493" s="608"/>
      <c r="J493" s="622">
        <v>4.0999999999999996</v>
      </c>
    </row>
    <row r="494" spans="1:23" x14ac:dyDescent="0.2">
      <c r="A494" s="604"/>
      <c r="B494" s="605"/>
      <c r="C494" s="606"/>
      <c r="D494" s="606"/>
      <c r="E494" s="606"/>
      <c r="F494" s="606"/>
      <c r="G494" s="633"/>
      <c r="H494" s="601"/>
      <c r="I494" s="608"/>
      <c r="J494" s="622"/>
    </row>
    <row r="495" spans="1:23" x14ac:dyDescent="0.2">
      <c r="A495" s="604"/>
      <c r="B495" s="618"/>
      <c r="C495" s="619" t="s">
        <v>334</v>
      </c>
      <c r="D495" s="619"/>
      <c r="E495" s="604"/>
      <c r="F495" s="620"/>
      <c r="G495" s="621"/>
      <c r="H495" s="601"/>
      <c r="I495" s="608"/>
      <c r="J495" s="622"/>
    </row>
    <row r="496" spans="1:23" x14ac:dyDescent="0.2">
      <c r="A496" s="604"/>
      <c r="B496" s="618"/>
      <c r="C496" s="606"/>
      <c r="D496" s="619" t="s">
        <v>12</v>
      </c>
      <c r="E496" s="604"/>
      <c r="F496" s="620"/>
      <c r="G496" s="621"/>
      <c r="H496" s="601"/>
      <c r="I496" s="608"/>
      <c r="J496" s="622"/>
    </row>
    <row r="497" spans="1:10" x14ac:dyDescent="0.2">
      <c r="A497" s="604"/>
      <c r="B497" s="618"/>
      <c r="C497" s="606"/>
      <c r="D497" s="619"/>
      <c r="E497" s="606"/>
      <c r="F497" s="620" t="s">
        <v>335</v>
      </c>
      <c r="G497" s="633" t="s">
        <v>462</v>
      </c>
      <c r="H497" s="601" t="s">
        <v>479</v>
      </c>
      <c r="I497" s="608"/>
      <c r="J497" s="622">
        <v>4.2</v>
      </c>
    </row>
    <row r="498" spans="1:10" x14ac:dyDescent="0.2">
      <c r="A498" s="604"/>
      <c r="B498" s="618"/>
      <c r="C498" s="606"/>
      <c r="D498" s="619"/>
      <c r="E498" s="606"/>
      <c r="F498" s="620" t="s">
        <v>336</v>
      </c>
      <c r="G498" s="633" t="s">
        <v>481</v>
      </c>
      <c r="H498" s="601" t="s">
        <v>479</v>
      </c>
      <c r="I498" s="608"/>
      <c r="J498" s="622">
        <v>4.2</v>
      </c>
    </row>
    <row r="499" spans="1:10" x14ac:dyDescent="0.2">
      <c r="A499" s="604"/>
      <c r="B499" s="618"/>
      <c r="C499" s="606"/>
      <c r="D499" s="619"/>
      <c r="E499" s="606"/>
      <c r="F499" s="620" t="s">
        <v>337</v>
      </c>
      <c r="G499" s="633" t="s">
        <v>481</v>
      </c>
      <c r="H499" s="601" t="s">
        <v>479</v>
      </c>
      <c r="I499" s="608"/>
      <c r="J499" s="622">
        <v>4.2</v>
      </c>
    </row>
    <row r="500" spans="1:10" x14ac:dyDescent="0.2">
      <c r="A500" s="604"/>
      <c r="B500" s="618"/>
      <c r="C500" s="606"/>
      <c r="D500" s="619"/>
      <c r="E500" s="606"/>
      <c r="F500" s="620" t="s">
        <v>338</v>
      </c>
      <c r="G500" s="633" t="s">
        <v>462</v>
      </c>
      <c r="H500" s="601" t="s">
        <v>479</v>
      </c>
      <c r="I500" s="608"/>
      <c r="J500" s="622">
        <v>4.2</v>
      </c>
    </row>
    <row r="501" spans="1:10" x14ac:dyDescent="0.2">
      <c r="A501" s="604"/>
      <c r="B501" s="618"/>
      <c r="C501" s="606"/>
      <c r="D501" s="619" t="s">
        <v>24</v>
      </c>
      <c r="E501" s="604"/>
      <c r="F501" s="620"/>
      <c r="G501" s="621"/>
      <c r="H501" s="601"/>
      <c r="I501" s="608"/>
      <c r="J501" s="622"/>
    </row>
    <row r="502" spans="1:10" x14ac:dyDescent="0.2">
      <c r="A502" s="604"/>
      <c r="B502" s="618"/>
      <c r="C502" s="606"/>
      <c r="D502" s="619"/>
      <c r="E502" s="604"/>
      <c r="F502" s="620" t="s">
        <v>335</v>
      </c>
      <c r="G502" s="633" t="s">
        <v>462</v>
      </c>
      <c r="H502" s="601" t="s">
        <v>479</v>
      </c>
      <c r="I502" s="608"/>
      <c r="J502" s="622">
        <v>4.2</v>
      </c>
    </row>
    <row r="503" spans="1:10" x14ac:dyDescent="0.2">
      <c r="A503" s="604"/>
      <c r="B503" s="618"/>
      <c r="C503" s="606"/>
      <c r="D503" s="619"/>
      <c r="E503" s="604"/>
      <c r="F503" s="620" t="s">
        <v>336</v>
      </c>
      <c r="G503" s="633" t="s">
        <v>481</v>
      </c>
      <c r="H503" s="601" t="s">
        <v>479</v>
      </c>
      <c r="I503" s="608"/>
      <c r="J503" s="622">
        <v>4.2</v>
      </c>
    </row>
    <row r="504" spans="1:10" x14ac:dyDescent="0.2">
      <c r="A504" s="604"/>
      <c r="B504" s="618"/>
      <c r="C504" s="606"/>
      <c r="D504" s="619"/>
      <c r="E504" s="604"/>
      <c r="F504" s="620" t="s">
        <v>337</v>
      </c>
      <c r="G504" s="633" t="s">
        <v>481</v>
      </c>
      <c r="H504" s="601" t="s">
        <v>479</v>
      </c>
      <c r="I504" s="608"/>
      <c r="J504" s="622">
        <v>4.2</v>
      </c>
    </row>
    <row r="505" spans="1:10" x14ac:dyDescent="0.2">
      <c r="A505" s="604"/>
      <c r="B505" s="618"/>
      <c r="C505" s="606"/>
      <c r="D505" s="619"/>
      <c r="E505" s="604"/>
      <c r="F505" s="620" t="s">
        <v>338</v>
      </c>
      <c r="G505" s="633" t="s">
        <v>462</v>
      </c>
      <c r="H505" s="601" t="s">
        <v>479</v>
      </c>
      <c r="I505" s="608"/>
      <c r="J505" s="622">
        <v>4.2</v>
      </c>
    </row>
    <row r="506" spans="1:10" x14ac:dyDescent="0.2">
      <c r="A506" s="604"/>
      <c r="B506" s="618"/>
      <c r="C506" s="606"/>
      <c r="D506" s="619" t="s">
        <v>339</v>
      </c>
      <c r="E506" s="604"/>
      <c r="F506" s="620"/>
      <c r="G506" s="621"/>
      <c r="H506" s="601"/>
      <c r="I506" s="608"/>
      <c r="J506" s="622"/>
    </row>
    <row r="507" spans="1:10" x14ac:dyDescent="0.2">
      <c r="A507" s="604"/>
      <c r="B507" s="618"/>
      <c r="C507" s="606"/>
      <c r="D507" s="619"/>
      <c r="E507" s="604"/>
      <c r="F507" s="620" t="s">
        <v>340</v>
      </c>
      <c r="G507" s="633" t="s">
        <v>481</v>
      </c>
      <c r="H507" s="601" t="s">
        <v>479</v>
      </c>
      <c r="I507" s="608"/>
      <c r="J507" s="622">
        <v>4.2</v>
      </c>
    </row>
    <row r="508" spans="1:10" x14ac:dyDescent="0.2">
      <c r="A508" s="604"/>
      <c r="B508" s="618"/>
      <c r="C508" s="606"/>
      <c r="D508" s="619"/>
      <c r="E508" s="604"/>
      <c r="F508" s="620" t="s">
        <v>341</v>
      </c>
      <c r="G508" s="633" t="s">
        <v>481</v>
      </c>
      <c r="H508" s="601" t="s">
        <v>479</v>
      </c>
      <c r="I508" s="608"/>
      <c r="J508" s="622">
        <v>4.2</v>
      </c>
    </row>
    <row r="509" spans="1:10" x14ac:dyDescent="0.2">
      <c r="A509" s="604"/>
      <c r="B509" s="618"/>
      <c r="C509" s="606"/>
      <c r="D509" s="619" t="s">
        <v>342</v>
      </c>
      <c r="E509" s="606"/>
      <c r="F509" s="634"/>
      <c r="G509" s="621"/>
      <c r="H509" s="601"/>
      <c r="I509" s="608"/>
      <c r="J509" s="622"/>
    </row>
    <row r="510" spans="1:10" x14ac:dyDescent="0.2">
      <c r="A510" s="604"/>
      <c r="B510" s="618"/>
      <c r="C510" s="606"/>
      <c r="D510" s="619"/>
      <c r="E510" s="604"/>
      <c r="F510" s="620" t="s">
        <v>343</v>
      </c>
      <c r="G510" s="633" t="s">
        <v>481</v>
      </c>
      <c r="H510" s="601" t="s">
        <v>479</v>
      </c>
      <c r="I510" s="608"/>
      <c r="J510" s="622">
        <v>4.2</v>
      </c>
    </row>
    <row r="511" spans="1:10" x14ac:dyDescent="0.2">
      <c r="A511" s="604"/>
      <c r="B511" s="618"/>
      <c r="C511" s="606"/>
      <c r="D511" s="619"/>
      <c r="E511" s="604"/>
      <c r="F511" s="620" t="s">
        <v>344</v>
      </c>
      <c r="G511" s="633" t="s">
        <v>481</v>
      </c>
      <c r="H511" s="601" t="s">
        <v>479</v>
      </c>
      <c r="I511" s="608"/>
      <c r="J511" s="622">
        <v>4.2</v>
      </c>
    </row>
    <row r="512" spans="1:10" x14ac:dyDescent="0.2">
      <c r="A512" s="604"/>
      <c r="B512" s="618"/>
      <c r="C512" s="606"/>
      <c r="D512" s="619"/>
      <c r="E512" s="604"/>
      <c r="F512" s="620" t="s">
        <v>345</v>
      </c>
      <c r="G512" s="633" t="s">
        <v>481</v>
      </c>
      <c r="H512" s="601" t="s">
        <v>479</v>
      </c>
      <c r="I512" s="608"/>
      <c r="J512" s="622">
        <v>4.2</v>
      </c>
    </row>
    <row r="513" spans="1:10" x14ac:dyDescent="0.2">
      <c r="A513" s="604"/>
      <c r="B513" s="618"/>
      <c r="C513" s="606"/>
      <c r="D513" s="619"/>
      <c r="E513" s="604"/>
      <c r="F513" s="620" t="s">
        <v>346</v>
      </c>
      <c r="G513" s="633" t="s">
        <v>481</v>
      </c>
      <c r="H513" s="601" t="s">
        <v>479</v>
      </c>
      <c r="I513" s="608"/>
      <c r="J513" s="622">
        <v>4.2</v>
      </c>
    </row>
    <row r="514" spans="1:10" x14ac:dyDescent="0.2">
      <c r="A514" s="604"/>
      <c r="B514" s="618"/>
      <c r="C514" s="606"/>
      <c r="D514" s="619"/>
      <c r="E514" s="604"/>
      <c r="F514" s="620" t="s">
        <v>347</v>
      </c>
      <c r="G514" s="633" t="s">
        <v>481</v>
      </c>
      <c r="H514" s="601" t="s">
        <v>479</v>
      </c>
      <c r="I514" s="608"/>
      <c r="J514" s="622">
        <v>4.2</v>
      </c>
    </row>
    <row r="515" spans="1:10" x14ac:dyDescent="0.2">
      <c r="A515" s="604"/>
      <c r="B515" s="618"/>
      <c r="C515" s="606"/>
      <c r="D515" s="619" t="s">
        <v>348</v>
      </c>
      <c r="E515" s="619"/>
      <c r="F515" s="623"/>
      <c r="G515" s="621"/>
      <c r="H515" s="601"/>
      <c r="I515" s="608"/>
      <c r="J515" s="622"/>
    </row>
    <row r="516" spans="1:10" x14ac:dyDescent="0.2">
      <c r="A516" s="604"/>
      <c r="B516" s="618"/>
      <c r="C516" s="606"/>
      <c r="D516" s="619"/>
      <c r="E516" s="604"/>
      <c r="F516" s="620" t="s">
        <v>349</v>
      </c>
      <c r="G516" s="633" t="s">
        <v>462</v>
      </c>
      <c r="H516" s="601" t="s">
        <v>479</v>
      </c>
      <c r="I516" s="608"/>
      <c r="J516" s="622">
        <v>4.2</v>
      </c>
    </row>
    <row r="517" spans="1:10" x14ac:dyDescent="0.2">
      <c r="A517" s="604"/>
      <c r="B517" s="618"/>
      <c r="C517" s="606"/>
      <c r="D517" s="619"/>
      <c r="E517" s="604"/>
      <c r="F517" s="620" t="s">
        <v>350</v>
      </c>
      <c r="G517" s="633" t="s">
        <v>462</v>
      </c>
      <c r="H517" s="601" t="s">
        <v>479</v>
      </c>
      <c r="I517" s="608"/>
      <c r="J517" s="622">
        <v>4.2</v>
      </c>
    </row>
    <row r="518" spans="1:10" x14ac:dyDescent="0.2">
      <c r="A518" s="604"/>
      <c r="B518" s="618"/>
      <c r="C518" s="606"/>
      <c r="D518" s="619"/>
      <c r="E518" s="604"/>
      <c r="F518" s="620" t="s">
        <v>351</v>
      </c>
      <c r="G518" s="633" t="s">
        <v>462</v>
      </c>
      <c r="H518" s="601" t="s">
        <v>479</v>
      </c>
      <c r="I518" s="608"/>
      <c r="J518" s="622">
        <v>4.2</v>
      </c>
    </row>
    <row r="519" spans="1:10" x14ac:dyDescent="0.2">
      <c r="A519" s="604"/>
      <c r="B519" s="618"/>
      <c r="C519" s="606"/>
      <c r="D519" s="619"/>
      <c r="E519" s="604"/>
      <c r="F519" s="620" t="s">
        <v>352</v>
      </c>
      <c r="G519" s="633" t="s">
        <v>462</v>
      </c>
      <c r="H519" s="601" t="s">
        <v>479</v>
      </c>
      <c r="I519" s="608"/>
      <c r="J519" s="622">
        <v>4.2</v>
      </c>
    </row>
    <row r="520" spans="1:10" x14ac:dyDescent="0.2">
      <c r="A520" s="604"/>
      <c r="B520" s="618"/>
      <c r="C520" s="606"/>
      <c r="D520" s="619"/>
      <c r="E520" s="604"/>
      <c r="F520" s="620" t="s">
        <v>353</v>
      </c>
      <c r="G520" s="633" t="s">
        <v>462</v>
      </c>
      <c r="H520" s="601" t="s">
        <v>479</v>
      </c>
      <c r="I520" s="608"/>
      <c r="J520" s="622">
        <v>4.2</v>
      </c>
    </row>
    <row r="521" spans="1:10" x14ac:dyDescent="0.2">
      <c r="A521" s="604"/>
      <c r="B521" s="618"/>
      <c r="C521" s="606"/>
      <c r="D521" s="619"/>
      <c r="E521" s="604"/>
      <c r="F521" s="620"/>
      <c r="G521" s="621"/>
      <c r="H521" s="601"/>
      <c r="I521" s="608"/>
      <c r="J521" s="622"/>
    </row>
    <row r="522" spans="1:10" x14ac:dyDescent="0.2">
      <c r="A522" s="604"/>
      <c r="B522" s="618"/>
      <c r="C522" s="606" t="s">
        <v>397</v>
      </c>
      <c r="D522" s="619"/>
      <c r="E522" s="604"/>
      <c r="F522" s="620"/>
      <c r="G522" s="621"/>
      <c r="H522" s="601"/>
      <c r="I522" s="608"/>
      <c r="J522" s="622"/>
    </row>
    <row r="523" spans="1:10" x14ac:dyDescent="0.2">
      <c r="A523" s="604"/>
      <c r="B523" s="618"/>
      <c r="C523" s="606"/>
      <c r="D523" s="619"/>
      <c r="E523" s="604"/>
      <c r="F523" s="620" t="s">
        <v>390</v>
      </c>
      <c r="G523" s="621"/>
      <c r="H523" s="601"/>
      <c r="I523" s="608"/>
      <c r="J523" s="622"/>
    </row>
    <row r="524" spans="1:10" x14ac:dyDescent="0.2">
      <c r="A524" s="604"/>
      <c r="B524" s="618"/>
      <c r="C524" s="606"/>
      <c r="D524" s="619"/>
      <c r="E524" s="604"/>
      <c r="F524" s="620" t="s">
        <v>391</v>
      </c>
      <c r="G524" s="621"/>
      <c r="H524" s="601"/>
      <c r="I524" s="608"/>
      <c r="J524" s="622"/>
    </row>
    <row r="525" spans="1:10" x14ac:dyDescent="0.2">
      <c r="A525" s="604"/>
      <c r="B525" s="618"/>
      <c r="C525" s="606"/>
      <c r="D525" s="619"/>
      <c r="E525" s="604"/>
      <c r="F525" s="620" t="s">
        <v>392</v>
      </c>
      <c r="G525" s="621"/>
      <c r="H525" s="601"/>
      <c r="I525" s="608"/>
      <c r="J525" s="622"/>
    </row>
    <row r="526" spans="1:10" ht="13.5" thickBot="1" x14ac:dyDescent="0.25">
      <c r="A526" s="604"/>
      <c r="B526" s="625"/>
      <c r="C526" s="626"/>
      <c r="D526" s="635"/>
      <c r="E526" s="636"/>
      <c r="F526" s="627"/>
      <c r="G526" s="628"/>
      <c r="H526" s="629"/>
      <c r="I526" s="630"/>
      <c r="J526" s="631"/>
    </row>
    <row r="527" spans="1:10" ht="13.5" thickBot="1" x14ac:dyDescent="0.25">
      <c r="G527" s="572"/>
      <c r="H527" s="572"/>
    </row>
    <row r="528" spans="1:10" x14ac:dyDescent="0.2">
      <c r="B528" s="574" t="s">
        <v>300</v>
      </c>
      <c r="C528" s="575"/>
      <c r="D528" s="575"/>
      <c r="E528" s="575"/>
      <c r="F528" s="584"/>
      <c r="G528" s="585"/>
      <c r="H528" s="586"/>
      <c r="I528" s="578"/>
      <c r="J528" s="587"/>
    </row>
    <row r="529" spans="2:10" x14ac:dyDescent="0.2">
      <c r="B529" s="555"/>
      <c r="D529" s="511" t="s">
        <v>65</v>
      </c>
      <c r="F529" s="588"/>
      <c r="G529" s="589"/>
      <c r="H529" s="590"/>
      <c r="I529" s="557"/>
      <c r="J529" s="591"/>
    </row>
    <row r="530" spans="2:10" ht="25.5" outlineLevel="1" x14ac:dyDescent="0.2">
      <c r="B530" s="555"/>
      <c r="F530" s="588" t="s">
        <v>259</v>
      </c>
      <c r="G530" s="589" t="s">
        <v>463</v>
      </c>
      <c r="H530" s="590" t="s">
        <v>235</v>
      </c>
      <c r="I530" s="557"/>
      <c r="J530" s="591">
        <v>2.7</v>
      </c>
    </row>
    <row r="531" spans="2:10" ht="25.5" outlineLevel="1" x14ac:dyDescent="0.2">
      <c r="B531" s="555"/>
      <c r="F531" s="588" t="s">
        <v>260</v>
      </c>
      <c r="G531" s="589" t="s">
        <v>464</v>
      </c>
      <c r="H531" s="590" t="s">
        <v>235</v>
      </c>
      <c r="I531" s="557"/>
      <c r="J531" s="591">
        <v>2.7</v>
      </c>
    </row>
    <row r="532" spans="2:10" ht="25.5" outlineLevel="1" x14ac:dyDescent="0.2">
      <c r="B532" s="555"/>
      <c r="F532" s="588" t="s">
        <v>261</v>
      </c>
      <c r="G532" s="589" t="s">
        <v>465</v>
      </c>
      <c r="H532" s="590" t="s">
        <v>235</v>
      </c>
      <c r="I532" s="557"/>
      <c r="J532" s="591">
        <v>2.7</v>
      </c>
    </row>
    <row r="533" spans="2:10" ht="25.5" outlineLevel="1" x14ac:dyDescent="0.2">
      <c r="B533" s="555"/>
      <c r="F533" s="588" t="s">
        <v>262</v>
      </c>
      <c r="G533" s="589" t="s">
        <v>466</v>
      </c>
      <c r="H533" s="590" t="s">
        <v>235</v>
      </c>
      <c r="I533" s="557"/>
      <c r="J533" s="591">
        <v>2.7</v>
      </c>
    </row>
    <row r="534" spans="2:10" ht="25.5" outlineLevel="1" x14ac:dyDescent="0.2">
      <c r="B534" s="555"/>
      <c r="F534" s="588" t="s">
        <v>297</v>
      </c>
      <c r="G534" s="589" t="s">
        <v>467</v>
      </c>
      <c r="H534" s="590" t="s">
        <v>235</v>
      </c>
      <c r="I534" s="557"/>
      <c r="J534" s="591">
        <v>2.7</v>
      </c>
    </row>
    <row r="535" spans="2:10" ht="25.5" outlineLevel="1" x14ac:dyDescent="0.2">
      <c r="B535" s="555"/>
      <c r="F535" s="588" t="s">
        <v>298</v>
      </c>
      <c r="G535" s="589" t="s">
        <v>468</v>
      </c>
      <c r="H535" s="590" t="s">
        <v>235</v>
      </c>
      <c r="I535" s="557"/>
      <c r="J535" s="591">
        <v>2.7</v>
      </c>
    </row>
    <row r="536" spans="2:10" ht="25.5" outlineLevel="1" x14ac:dyDescent="0.2">
      <c r="B536" s="555"/>
      <c r="F536" s="588" t="s">
        <v>299</v>
      </c>
      <c r="G536" s="589" t="s">
        <v>469</v>
      </c>
      <c r="H536" s="590" t="s">
        <v>235</v>
      </c>
      <c r="I536" s="557"/>
      <c r="J536" s="591">
        <v>2.7</v>
      </c>
    </row>
    <row r="537" spans="2:10" x14ac:dyDescent="0.2">
      <c r="B537" s="555"/>
      <c r="F537" s="588"/>
      <c r="G537" s="589"/>
      <c r="H537" s="590"/>
      <c r="I537" s="557"/>
      <c r="J537" s="591" t="s">
        <v>234</v>
      </c>
    </row>
    <row r="538" spans="2:10" x14ac:dyDescent="0.2">
      <c r="B538" s="555"/>
      <c r="D538" s="511" t="s">
        <v>178</v>
      </c>
      <c r="F538" s="588"/>
      <c r="G538" s="589"/>
      <c r="H538" s="590"/>
      <c r="I538" s="557"/>
      <c r="J538" s="591" t="s">
        <v>234</v>
      </c>
    </row>
    <row r="539" spans="2:10" ht="25.5" outlineLevel="1" x14ac:dyDescent="0.2">
      <c r="B539" s="555"/>
      <c r="F539" s="588" t="s">
        <v>259</v>
      </c>
      <c r="G539" s="589" t="s">
        <v>470</v>
      </c>
      <c r="H539" s="590" t="s">
        <v>235</v>
      </c>
      <c r="I539" s="557"/>
      <c r="J539" s="591">
        <v>3.9</v>
      </c>
    </row>
    <row r="540" spans="2:10" ht="25.5" outlineLevel="1" x14ac:dyDescent="0.2">
      <c r="B540" s="555"/>
      <c r="F540" s="588" t="s">
        <v>260</v>
      </c>
      <c r="G540" s="589" t="s">
        <v>471</v>
      </c>
      <c r="H540" s="590" t="s">
        <v>235</v>
      </c>
      <c r="I540" s="557"/>
      <c r="J540" s="591">
        <v>3.9</v>
      </c>
    </row>
    <row r="541" spans="2:10" ht="25.5" outlineLevel="1" x14ac:dyDescent="0.2">
      <c r="B541" s="555"/>
      <c r="F541" s="588" t="s">
        <v>261</v>
      </c>
      <c r="G541" s="589" t="s">
        <v>472</v>
      </c>
      <c r="H541" s="590" t="s">
        <v>235</v>
      </c>
      <c r="I541" s="557"/>
      <c r="J541" s="591">
        <v>3.9</v>
      </c>
    </row>
    <row r="542" spans="2:10" ht="25.5" outlineLevel="1" x14ac:dyDescent="0.2">
      <c r="B542" s="555"/>
      <c r="F542" s="588" t="s">
        <v>262</v>
      </c>
      <c r="G542" s="589" t="s">
        <v>473</v>
      </c>
      <c r="H542" s="590" t="s">
        <v>235</v>
      </c>
      <c r="I542" s="557"/>
      <c r="J542" s="591">
        <v>3.9</v>
      </c>
    </row>
    <row r="543" spans="2:10" ht="25.5" outlineLevel="1" x14ac:dyDescent="0.2">
      <c r="B543" s="555"/>
      <c r="F543" s="588" t="s">
        <v>297</v>
      </c>
      <c r="G543" s="589" t="s">
        <v>474</v>
      </c>
      <c r="H543" s="590" t="s">
        <v>235</v>
      </c>
      <c r="I543" s="557"/>
      <c r="J543" s="591">
        <v>3.9</v>
      </c>
    </row>
    <row r="544" spans="2:10" ht="25.5" outlineLevel="1" x14ac:dyDescent="0.2">
      <c r="B544" s="555"/>
      <c r="F544" s="588" t="s">
        <v>298</v>
      </c>
      <c r="G544" s="589" t="s">
        <v>475</v>
      </c>
      <c r="H544" s="590" t="s">
        <v>235</v>
      </c>
      <c r="I544" s="557"/>
      <c r="J544" s="591">
        <v>3.9</v>
      </c>
    </row>
    <row r="545" spans="2:10" ht="26.25" outlineLevel="1" thickBot="1" x14ac:dyDescent="0.25">
      <c r="B545" s="592"/>
      <c r="C545" s="567"/>
      <c r="D545" s="567"/>
      <c r="E545" s="567"/>
      <c r="F545" s="593" t="s">
        <v>299</v>
      </c>
      <c r="G545" s="594" t="s">
        <v>301</v>
      </c>
      <c r="H545" s="595" t="s">
        <v>235</v>
      </c>
      <c r="I545" s="570"/>
      <c r="J545" s="596">
        <v>3.9</v>
      </c>
    </row>
    <row r="546" spans="2:10" x14ac:dyDescent="0.2">
      <c r="B546" s="575"/>
      <c r="C546" s="575"/>
      <c r="D546" s="575"/>
      <c r="E546" s="575"/>
      <c r="F546" s="575"/>
      <c r="G546" s="597"/>
      <c r="H546" s="597"/>
      <c r="I546" s="598"/>
      <c r="J546" s="598"/>
    </row>
    <row r="547" spans="2:10" x14ac:dyDescent="0.2">
      <c r="G547" s="599"/>
      <c r="H547" s="599"/>
    </row>
    <row r="548" spans="2:10" x14ac:dyDescent="0.2">
      <c r="G548" s="599"/>
      <c r="H548" s="599"/>
    </row>
    <row r="549" spans="2:10" x14ac:dyDescent="0.2">
      <c r="G549" s="599"/>
      <c r="H549" s="599"/>
    </row>
    <row r="550" spans="2:10" x14ac:dyDescent="0.2">
      <c r="G550" s="599"/>
      <c r="H550" s="599"/>
    </row>
    <row r="551" spans="2:10" x14ac:dyDescent="0.2">
      <c r="G551" s="599"/>
      <c r="H551" s="599"/>
    </row>
    <row r="552" spans="2:10" x14ac:dyDescent="0.2">
      <c r="G552" s="599"/>
      <c r="H552" s="599"/>
    </row>
    <row r="553" spans="2:10" x14ac:dyDescent="0.2">
      <c r="G553" s="599"/>
      <c r="H553" s="599"/>
    </row>
    <row r="554" spans="2:10" x14ac:dyDescent="0.2">
      <c r="G554" s="599"/>
      <c r="H554" s="599"/>
    </row>
    <row r="555" spans="2:10" x14ac:dyDescent="0.2">
      <c r="G555" s="599"/>
      <c r="H555" s="599"/>
    </row>
    <row r="556" spans="2:10" x14ac:dyDescent="0.2">
      <c r="G556" s="599"/>
      <c r="H556" s="599"/>
    </row>
    <row r="557" spans="2:10" x14ac:dyDescent="0.2">
      <c r="G557" s="599"/>
      <c r="H557" s="599"/>
    </row>
    <row r="558" spans="2:10" x14ac:dyDescent="0.2">
      <c r="G558" s="599"/>
      <c r="H558" s="599"/>
    </row>
    <row r="559" spans="2:10" x14ac:dyDescent="0.2">
      <c r="G559" s="599"/>
      <c r="H559" s="599"/>
    </row>
    <row r="560" spans="2:10" x14ac:dyDescent="0.2">
      <c r="G560" s="599"/>
      <c r="H560" s="599"/>
    </row>
    <row r="561" spans="1:25" x14ac:dyDescent="0.2">
      <c r="G561" s="599"/>
      <c r="H561" s="599"/>
    </row>
    <row r="562" spans="1:25" x14ac:dyDescent="0.2">
      <c r="G562" s="599"/>
      <c r="H562" s="599"/>
    </row>
    <row r="563" spans="1:25" x14ac:dyDescent="0.2">
      <c r="G563" s="599"/>
      <c r="H563" s="599"/>
    </row>
    <row r="564" spans="1:25" x14ac:dyDescent="0.2">
      <c r="G564" s="599"/>
      <c r="H564" s="599"/>
    </row>
    <row r="565" spans="1:25" x14ac:dyDescent="0.2">
      <c r="G565" s="599"/>
      <c r="H565" s="599"/>
    </row>
    <row r="566" spans="1:25" x14ac:dyDescent="0.2">
      <c r="G566" s="599"/>
      <c r="H566" s="599"/>
    </row>
    <row r="567" spans="1:25" x14ac:dyDescent="0.2">
      <c r="G567" s="599"/>
      <c r="H567" s="599"/>
    </row>
    <row r="568" spans="1:25" x14ac:dyDescent="0.2">
      <c r="G568" s="599"/>
      <c r="H568" s="599"/>
    </row>
    <row r="569" spans="1:25" s="549" customFormat="1" x14ac:dyDescent="0.2">
      <c r="A569" s="370"/>
      <c r="B569" s="512"/>
      <c r="C569" s="512"/>
      <c r="D569" s="512"/>
      <c r="E569" s="512"/>
      <c r="F569" s="512"/>
      <c r="G569" s="599"/>
      <c r="H569" s="599"/>
      <c r="K569" s="370"/>
      <c r="L569" s="370"/>
      <c r="M569" s="370"/>
      <c r="N569" s="370"/>
      <c r="O569" s="370"/>
      <c r="P569" s="370"/>
      <c r="Q569" s="370"/>
      <c r="R569" s="370"/>
      <c r="S569" s="370"/>
      <c r="T569" s="370"/>
      <c r="U569" s="370"/>
      <c r="V569" s="370"/>
      <c r="W569" s="370"/>
      <c r="X569" s="370"/>
      <c r="Y569" s="370"/>
    </row>
    <row r="570" spans="1:25" s="549" customFormat="1" x14ac:dyDescent="0.2">
      <c r="A570" s="370"/>
      <c r="B570" s="512"/>
      <c r="C570" s="512"/>
      <c r="D570" s="512"/>
      <c r="E570" s="512"/>
      <c r="F570" s="512"/>
      <c r="G570" s="599"/>
      <c r="H570" s="599"/>
      <c r="K570" s="370"/>
      <c r="L570" s="370"/>
      <c r="M570" s="370"/>
      <c r="N570" s="370"/>
      <c r="O570" s="370"/>
      <c r="P570" s="370"/>
      <c r="Q570" s="370"/>
      <c r="R570" s="370"/>
      <c r="S570" s="370"/>
      <c r="T570" s="370"/>
      <c r="U570" s="370"/>
      <c r="V570" s="370"/>
      <c r="W570" s="370"/>
      <c r="X570" s="370"/>
      <c r="Y570" s="370"/>
    </row>
    <row r="571" spans="1:25" s="549" customFormat="1" x14ac:dyDescent="0.2">
      <c r="A571" s="370"/>
      <c r="B571" s="512"/>
      <c r="C571" s="512"/>
      <c r="D571" s="512"/>
      <c r="E571" s="512"/>
      <c r="F571" s="512"/>
      <c r="G571" s="599"/>
      <c r="H571" s="599"/>
      <c r="K571" s="370"/>
      <c r="L571" s="370"/>
      <c r="M571" s="370"/>
      <c r="N571" s="370"/>
      <c r="O571" s="370"/>
      <c r="P571" s="370"/>
      <c r="Q571" s="370"/>
      <c r="R571" s="370"/>
      <c r="S571" s="370"/>
      <c r="T571" s="370"/>
      <c r="U571" s="370"/>
      <c r="V571" s="370"/>
      <c r="W571" s="370"/>
      <c r="X571" s="370"/>
      <c r="Y571" s="370"/>
    </row>
    <row r="572" spans="1:25" s="549" customFormat="1" x14ac:dyDescent="0.2">
      <c r="A572" s="370"/>
      <c r="B572" s="512"/>
      <c r="C572" s="512"/>
      <c r="D572" s="512"/>
      <c r="E572" s="512"/>
      <c r="F572" s="512"/>
      <c r="G572" s="548"/>
      <c r="H572" s="548"/>
      <c r="K572" s="370"/>
      <c r="L572" s="370"/>
      <c r="M572" s="370"/>
      <c r="N572" s="370"/>
      <c r="O572" s="370"/>
      <c r="P572" s="370"/>
      <c r="Q572" s="370"/>
      <c r="R572" s="370"/>
      <c r="S572" s="370"/>
      <c r="T572" s="370"/>
      <c r="U572" s="370"/>
      <c r="V572" s="370"/>
      <c r="W572" s="370"/>
      <c r="X572" s="370"/>
      <c r="Y572" s="370"/>
    </row>
    <row r="573" spans="1:25" s="549" customFormat="1" x14ac:dyDescent="0.2">
      <c r="A573" s="370"/>
      <c r="B573" s="512"/>
      <c r="C573" s="512"/>
      <c r="D573" s="512"/>
      <c r="E573" s="512"/>
      <c r="F573" s="512"/>
      <c r="G573" s="548"/>
      <c r="H573" s="600"/>
      <c r="K573" s="370"/>
      <c r="L573" s="370"/>
      <c r="M573" s="370"/>
      <c r="N573" s="370"/>
      <c r="O573" s="370"/>
      <c r="P573" s="370"/>
      <c r="Q573" s="370"/>
      <c r="R573" s="370"/>
      <c r="S573" s="370"/>
      <c r="T573" s="370"/>
      <c r="U573" s="370"/>
      <c r="V573" s="370"/>
      <c r="W573" s="370"/>
      <c r="X573" s="370"/>
      <c r="Y573" s="370"/>
    </row>
    <row r="574" spans="1:25" s="549" customFormat="1" x14ac:dyDescent="0.2">
      <c r="A574" s="370"/>
      <c r="B574" s="512"/>
      <c r="C574" s="512"/>
      <c r="D574" s="512"/>
      <c r="E574" s="512"/>
      <c r="F574" s="512"/>
      <c r="G574" s="548"/>
      <c r="H574" s="600"/>
      <c r="K574" s="370"/>
      <c r="L574" s="370"/>
      <c r="M574" s="370"/>
      <c r="N574" s="370"/>
      <c r="O574" s="370"/>
      <c r="P574" s="370"/>
      <c r="Q574" s="370"/>
      <c r="R574" s="370"/>
      <c r="S574" s="370"/>
      <c r="T574" s="370"/>
      <c r="U574" s="370"/>
      <c r="V574" s="370"/>
      <c r="W574" s="370"/>
      <c r="X574" s="370"/>
      <c r="Y574" s="370"/>
    </row>
  </sheetData>
  <autoFilter ref="B6:J545" xr:uid="{B7E52D22-E233-4E8B-A846-386067F6002E}"/>
  <mergeCells count="1">
    <mergeCell ref="G4:J5"/>
  </mergeCells>
  <pageMargins left="0.23622047244094491" right="0.23622047244094491" top="0.74803149606299213" bottom="0.74803149606299213" header="0.31496062992125984" footer="0.31496062992125984"/>
  <pageSetup scale="44" fitToHeight="0" orientation="portrait" r:id="rId1"/>
  <drawing r:id="rId2"/>
  <legacyDrawing r:id="rId3"/>
  <oleObjects>
    <mc:AlternateContent xmlns:mc="http://schemas.openxmlformats.org/markup-compatibility/2006">
      <mc:Choice Requires="x14">
        <oleObject progId="MSPhotoEd.3" shapeId="7169" r:id="rId4">
          <objectPr defaultSize="0" autoPict="0" r:id="rId5">
            <anchor moveWithCells="1">
              <from>
                <xdr:col>0</xdr:col>
                <xdr:colOff>57150</xdr:colOff>
                <xdr:row>0</xdr:row>
                <xdr:rowOff>28575</xdr:rowOff>
              </from>
              <to>
                <xdr:col>5</xdr:col>
                <xdr:colOff>3181350</xdr:colOff>
                <xdr:row>1</xdr:row>
                <xdr:rowOff>133350</xdr:rowOff>
              </to>
            </anchor>
          </objectPr>
        </oleObject>
      </mc:Choice>
      <mc:Fallback>
        <oleObject progId="MSPhotoEd.3" shapeId="716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f7cfa73b-c952-4f84-be9f-6ced85f31ca3" ContentTypeId="0x0101004C081EED9C90B54F98FF06E55CA4DAAA00965A48814F1404478631A4ECCB89213B"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Content Type Missing" ma:contentTypeID="0x0101004C081EED9C90B54F98FF06E55CA4DAAA00965A48814F1404478631A4ECCB89213B0029B2E260575AF54FBCD5038290A95524" ma:contentTypeVersion="18" ma:contentTypeDescription="Create a new document." ma:contentTypeScope="" ma:versionID="17ca71ee70e4e01e1480208af172bd68">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24eb4f9a70d1e97fa9a8fb1e80178d7e"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OsfiCheckedOutDate" minOccurs="0"/>
                <xsd:element ref="ns2:k5f8aeaceeb7434cbd9becc33a65ad3e" minOccurs="0"/>
                <xsd:element ref="ns2:OsfiSupersededDate" minOccurs="0"/>
                <xsd:element ref="ns3:OsfiFIArea" minOccurs="0"/>
                <xsd:element ref="ns3:OsfiPeerGroup" minOccurs="0"/>
                <xsd:element ref="ns2:p213ed7f1c384e76b1e6db419627f072" minOccurs="0"/>
                <xsd:element ref="ns3:OsfiSupervisoryArea" minOccurs="0"/>
                <xsd:element ref="ns2:a36c359446dc4635be72f7f662985508" minOccurs="0"/>
                <xsd:element ref="ns2:o57c2d1722274f07a03b231252c868e4" minOccurs="0"/>
                <xsd:element ref="ns2:m96463efc3cf41bb880201d3ec29442d" minOccurs="0"/>
                <xsd:element ref="ns2:n03e0cbd2dfe4bc3a11ca39711420a8d" minOccurs="0"/>
                <xsd:element ref="ns2:fc15642b51504e789ffe56207564b371" minOccurs="0"/>
                <xsd:element ref="ns2:l2f6599427db4c648ff6aeffe33695af" minOccurs="0"/>
                <xsd:element ref="ns3:b683300b16564d45bc927e24a258e9f0" minOccurs="0"/>
                <xsd:element ref="ns3:eed7ab1da29f40cbb57f35bd3770379c" minOccurs="0"/>
                <xsd:element ref="ns2:OsfiProvision" minOccurs="0"/>
                <xsd:element ref="ns2:i4a82951b3ab490b851755ba3e25ca9e" minOccurs="0"/>
                <xsd:element ref="ns2:e56a94d62dd24742b18ef96cd90907e1" minOccurs="0"/>
                <xsd:element ref="ns3:ja696665130841b683d84761908559f5" minOccurs="0"/>
                <xsd:element ref="ns3:OsfiGuidancePhase"/>
                <xsd:element ref="ns2:pd5e1fd5a7e64ff28ea28d0be5cac3eb" minOccurs="0"/>
                <xsd:element ref="ns3:OsfiMostCurrent" minOccurs="0"/>
                <xsd:element ref="ns3:OsfiGuideSection" minOccurs="0"/>
                <xsd:element ref="ns2:OsfiEffectiveYear" minOccurs="0"/>
                <xsd:element ref="ns3:jb5a842e1dfd44529b364c4fbcf68b4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OsfiCheckedOutDate" ma:index="38" nillable="true" ma:displayName="Checked Out Date" ma:format="DateOnly" ma:hidden="true" ma:internalName="OsfiCheckedOutDate" ma:readOnly="false">
      <xsd:simpleType>
        <xsd:restriction base="dms:DateTime"/>
      </xsd:simpleType>
    </xsd:element>
    <xsd:element name="k5f8aeaceeb7434cbd9becc33a65ad3e" ma:index="39"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OsfiSupersededDate" ma:index="41" nillable="true" ma:displayName="Superseded Date" ma:format="DateOnly" ma:hidden="true" ma:internalName="OsfiSupersededDate" ma:readOnly="true">
      <xsd:simpleType>
        <xsd:restriction base="dms:DateTime"/>
      </xsd:simpleType>
    </xsd:element>
    <xsd:element name="p213ed7f1c384e76b1e6db419627f072" ma:index="44" nillable="true" ma:taxonomy="true" ma:internalName="p213ed7f1c384e76b1e6db419627f072" ma:taxonomyFieldName="OsfiFiscalPeriod" ma:displayName="Fiscal Period" ma:readOnly="true" ma:fieldId="{9213ed7f-1c38-4e76-b1e6-db419627f072}" ma:taxonomyMulti="true" ma:sspId="f7cfa73b-c952-4f84-be9f-6ced85f31ca3" ma:termSetId="ba59d63d-03ce-4d91-83ae-8d09cc29681b" ma:anchorId="00000000-0000-0000-0000-000000000000" ma:open="false" ma:isKeyword="false">
      <xsd:complexType>
        <xsd:sequence>
          <xsd:element ref="pc:Terms" minOccurs="0" maxOccurs="1"/>
        </xsd:sequence>
      </xsd:complexType>
    </xsd:element>
    <xsd:element name="a36c359446dc4635be72f7f662985508" ma:index="47"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9" nillable="true" ma:taxonomy="true" ma:internalName="o57c2d1722274f07a03b231252c868e4" ma:taxonomyFieldName="OsfiOSFIGuidance" ma:displayName="Primary OSFI Guidance" ma:indexed="true" ma:readOnly="true" ma:default=""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m96463efc3cf41bb880201d3ec29442d" ma:index="51" nillable="true" ma:taxonomy="true" ma:internalName="m96463efc3cf41bb880201d3ec29442d" ma:taxonomyFieldName="OsfiFIStandards" ma:displayName="Standards"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53"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55"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l2f6599427db4c648ff6aeffe33695af" ma:index="57"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OsfiProvision" ma:index="63" nillable="true" ma:displayName="Sub Provision" ma:hidden="true" ma:internalName="OsfiProvision" ma:readOnly="true">
      <xsd:simpleType>
        <xsd:restriction base="dms:Note">
          <xsd:maxLength value="255"/>
        </xsd:restriction>
      </xsd:simpleType>
    </xsd:element>
    <xsd:element name="i4a82951b3ab490b851755ba3e25ca9e" ma:index="64"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e56a94d62dd24742b18ef96cd90907e1" ma:index="66"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pd5e1fd5a7e64ff28ea28d0be5cac3eb" ma:index="71"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OsfiEffectiveYear" ma:index="75" nillable="true" ma:displayName="Effective Year" ma:format="Dropdown" ma:hidden="true" ma:internalName="OsfiEffectiveYear" ma:readOnly="tru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FIArea" ma:index="42" nillable="true" ma:displayName="FI Area" ma:format="Dropdown" ma:hidden="true" ma:internalName="OsfiFIArea" ma:readOnly="true">
      <xsd:simpleType>
        <xsd:restriction base="dms:Choice">
          <xsd:enumeration value="All Areas"/>
          <xsd:enumeration value="Approvals"/>
          <xsd:enumeration value="Rule Making"/>
          <xsd:enumeration value="Supervision"/>
        </xsd:restriction>
      </xsd:simpleType>
    </xsd:element>
    <xsd:element name="OsfiPeerGroup" ma:index="43"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OsfiSupervisoryArea" ma:index="46" nillable="true" ma:displayName="Supervisory Area" ma:format="Dropdown" ma:hidden="true" ma:internalName="OsfiSupervisoryArea" ma:readOnly="true">
      <xsd:simpleType>
        <xsd:restriction base="dms:Choice">
          <xsd:enumeration value="Accounting"/>
          <xsd:enumeration value="Actuarial"/>
          <xsd:enumeration value="Anti Money Laundering"/>
          <xsd:enumeration value="Compliance"/>
          <xsd:enumeration value="Corporate Governance"/>
          <xsd:enumeration value="Credit Risk"/>
          <xsd:enumeration value="Culture and Conduct Risk"/>
          <xsd:enumeration value="Deposit Taking Institutions"/>
          <xsd:enumeration value="Life Insurance"/>
          <xsd:enumeration value="Market Risk and Liquidity"/>
          <xsd:enumeration value="Model Risk"/>
          <xsd:enumeration value="Mortgage Insurance"/>
          <xsd:enumeration value="Operational Risk"/>
          <xsd:enumeration value="Property and Casualty Insurance"/>
          <xsd:enumeration value="Recovery and Resolution"/>
          <xsd:enumeration value="Regulatory Data"/>
          <xsd:enumeration value="Risk Measurement"/>
          <xsd:enumeration value="Risk Surveillance"/>
          <xsd:enumeration value="Securities Administration"/>
          <xsd:enumeration value="Supervision Management and Oversight"/>
          <xsd:enumeration value="Technology Risk"/>
        </xsd:restriction>
      </xsd:simpleType>
    </xsd:element>
    <xsd:element name="b683300b16564d45bc927e24a258e9f0" ma:index="59" nillable="true" ma:taxonomy="true" ma:internalName="b683300b16564d45bc927e24a258e9f0" ma:taxonomyFieldName="OsfiReturnType" ma:displayName="Return Typ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element name="eed7ab1da29f40cbb57f35bd3770379c" ma:index="61" nillable="true" ma:taxonomy="true" ma:internalName="eed7ab1da29f40cbb57f35bd3770379c" ma:taxonomyFieldName="OsfiInstrumentType" ma:displayName="Instrument Type" ma:indexed="true" ma:readOnly="true" ma:fieldId="{eed7ab1d-a29f-40cb-b57f-35bd3770379c}" ma:sspId="f7cfa73b-c952-4f84-be9f-6ced85f31ca3" ma:termSetId="de317838-3de1-4b67-8401-dbb533591b85" ma:anchorId="00000000-0000-0000-0000-000000000000" ma:open="false" ma:isKeyword="false">
      <xsd:complexType>
        <xsd:sequence>
          <xsd:element ref="pc:Terms" minOccurs="0" maxOccurs="1"/>
        </xsd:sequence>
      </xsd:complexType>
    </xsd:element>
    <xsd:element name="ja696665130841b683d84761908559f5" ma:index="68" nillable="true" ma:taxonomy="true" ma:internalName="ja696665130841b683d84761908559f5" ma:taxonomyFieldName="OsfiGuidanceCategory" ma:displayName="Guidance Category" ma:indexed="true" ma:readOnly="true" ma:fieldId="{3a696665-1308-41b6-83d8-4761908559f5}" ma:sspId="f7cfa73b-c952-4f84-be9f-6ced85f31ca3" ma:termSetId="c6951c27-6d0a-40de-85ce-35bf0943b92a" ma:anchorId="00000000-0000-0000-0000-000000000000" ma:open="false" ma:isKeyword="false">
      <xsd:complexType>
        <xsd:sequence>
          <xsd:element ref="pc:Terms" minOccurs="0" maxOccurs="1"/>
        </xsd:sequence>
      </xsd:complexType>
    </xsd:element>
    <xsd:element name="OsfiGuidancePhase" ma:index="70" ma:displayName="Guidance Phase" ma:format="Dropdown"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MostCurrent" ma:index="73" nillable="true" ma:displayName="Most Current" ma:default="0" ma:internalName="OsfiMostCurrent" ma:readOnly="false">
      <xsd:simpleType>
        <xsd:restriction base="dms:Boolean"/>
      </xsd:simpleType>
    </xsd:element>
    <xsd:element name="OsfiGuideSection" ma:index="74" nillable="true" ma:displayName="Section" ma:internalName="OsfiGuideSection" ma:readOnly="false">
      <xsd:simpleType>
        <xsd:restriction base="dms:Choice">
          <xsd:enumeration value="Section I"/>
          <xsd:enumeration value="Section II"/>
          <xsd:enumeration value="Section III"/>
          <xsd:enumeration value="Section IV"/>
          <xsd:enumeration value="Section V"/>
          <xsd:enumeration value="Section VI"/>
          <xsd:enumeration value="Section VII"/>
          <xsd:enumeration value="Section VIII"/>
          <xsd:enumeration value="Section IX"/>
          <xsd:enumeration value="Section X"/>
        </xsd:restriction>
      </xsd:simpleType>
    </xsd:element>
    <xsd:element name="jb5a842e1dfd44529b364c4fbcf68b48" ma:index="76" nillable="true" ma:taxonomy="true" ma:internalName="jb5a842e1dfd44529b364c4fbcf68b48" ma:taxonomyFieldName="OsfiSupervisoryAreaMM" ma:displayName="Supervisory Area" ma:readOnly="true" ma:fieldId="{3b5a842e-1dfd-4452-9b36-4c4fbcf68b48}" ma:sspId="f7cfa73b-c952-4f84-be9f-6ced85f31ca3" ma:termSetId="d44da03d-3238-4a7c-aef4-370c87409f9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38023C-1FD6-4164-9E1E-3B7B69003282}">
  <ds:schemaRefs>
    <ds:schemaRef ds:uri="http://schemas.microsoft.com/office/2006/documentManagement/types"/>
    <ds:schemaRef ds:uri="http://www.w3.org/XML/1998/namespace"/>
    <ds:schemaRef ds:uri="http://schemas.microsoft.com/office/infopath/2007/PartnerControls"/>
    <ds:schemaRef ds:uri="http://purl.org/dc/dcmitype/"/>
    <ds:schemaRef ds:uri="http://purl.org/dc/terms/"/>
    <ds:schemaRef ds:uri="http://purl.org/dc/elements/1.1/"/>
    <ds:schemaRef ds:uri="http://schemas.microsoft.com/sharepoint/v3"/>
    <ds:schemaRef ds:uri="http://schemas.openxmlformats.org/package/2006/metadata/core-properties"/>
    <ds:schemaRef ds:uri="b73fe759-8729-4fda-8521-02819c14bfcb"/>
    <ds:schemaRef ds:uri="f5a7e35f-036f-43ba-9bd6-dfccb735f6f0"/>
    <ds:schemaRef ds:uri="http://schemas.microsoft.com/office/2006/metadata/properties"/>
  </ds:schemaRefs>
</ds:datastoreItem>
</file>

<file path=customXml/itemProps2.xml><?xml version="1.0" encoding="utf-8"?>
<ds:datastoreItem xmlns:ds="http://schemas.openxmlformats.org/officeDocument/2006/customXml" ds:itemID="{6E85DDE2-B4D8-4F6C-9E59-E3FF3A4C881A}">
  <ds:schemaRefs>
    <ds:schemaRef ds:uri="http://schemas.microsoft.com/sharepoint/v3/contenttype/forms"/>
  </ds:schemaRefs>
</ds:datastoreItem>
</file>

<file path=customXml/itemProps3.xml><?xml version="1.0" encoding="utf-8"?>
<ds:datastoreItem xmlns:ds="http://schemas.openxmlformats.org/officeDocument/2006/customXml" ds:itemID="{C825DE59-8265-4DC0-99D5-1656F1CBC822}">
  <ds:schemaRefs>
    <ds:schemaRef ds:uri="Microsoft.SharePoint.Taxonomy.ContentTypeSync"/>
  </ds:schemaRefs>
</ds:datastoreItem>
</file>

<file path=customXml/itemProps4.xml><?xml version="1.0" encoding="utf-8"?>
<ds:datastoreItem xmlns:ds="http://schemas.openxmlformats.org/officeDocument/2006/customXml" ds:itemID="{DB6A2F53-6250-4B55-9553-37FE566F1A0B}"/>
</file>

<file path=customXml/itemProps5.xml><?xml version="1.0" encoding="utf-8"?>
<ds:datastoreItem xmlns:ds="http://schemas.openxmlformats.org/officeDocument/2006/customXml" ds:itemID="{53669CF7-ED8C-41BD-957C-E651578E22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Cover</vt:lpstr>
      <vt:lpstr>Streamlined NCCF</vt:lpstr>
      <vt:lpstr>Appx 1.Ref Rates</vt:lpstr>
      <vt:lpstr>Appx 2.Instructions</vt:lpstr>
      <vt:lpstr>DCT</vt:lpstr>
      <vt:lpstr>DRT</vt:lpstr>
      <vt:lpstr>EIT</vt:lpstr>
      <vt:lpstr>Cover!Print_Area</vt:lpstr>
      <vt:lpstr>'Streamlined NCCF'!Print_Area</vt:lpstr>
      <vt:lpstr>'Appx 1.Ref Rates'!Print_Titles</vt:lpstr>
      <vt:lpstr>'Appx 2.Instructions'!Print_Titles</vt:lpstr>
      <vt:lpstr>'Streamlined NCCF'!Print_Titles</vt:lpstr>
      <vt:lpstr>SHT</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Streamlined Net Cumulative Cash Flow</dc:title>
  <dc:creator>OSFI-BSIF</dc:creator>
  <cp:lastModifiedBy>Semaan, Pauline</cp:lastModifiedBy>
  <cp:lastPrinted>2019-05-13T21:01:19Z</cp:lastPrinted>
  <dcterms:created xsi:type="dcterms:W3CDTF">2014-05-16T18:33:30Z</dcterms:created>
  <dcterms:modified xsi:type="dcterms:W3CDTF">2023-01-31T19:44:12Z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0x01010050EA609D67F63B4482B56AF0CFCDA8CF</vt:lpwstr>
  </property>
  <property fmtid="{D5CDD505-2E9C-101B-9397-08002B2CF9AE}" pid="3" name="TemplateUrl">
    <vt:lpwstr/>
  </property>
  <property fmtid="{D5CDD505-2E9C-101B-9397-08002B2CF9AE}" pid="4" name="xd_Signature">
    <vt:bool>false</vt:bool>
  </property>
  <property fmtid="{D5CDD505-2E9C-101B-9397-08002B2CF9AE}" pid="5" name="xd_ProgID">
    <vt:lpwstr/>
  </property>
  <property fmtid="{D5CDD505-2E9C-101B-9397-08002B2CF9AE}" pid="6" name="Order">
    <vt:r8>414600</vt:r8>
  </property>
  <property fmtid="{D5CDD505-2E9C-101B-9397-08002B2CF9AE}" pid="7" name="OsfiBusinessProcess">
    <vt:lpwstr>75</vt:lpwstr>
  </property>
  <property fmtid="{D5CDD505-2E9C-101B-9397-08002B2CF9AE}" pid="8" name="OsfiSecondaryActsandSections">
    <vt:lpwstr/>
  </property>
  <property fmtid="{D5CDD505-2E9C-101B-9397-08002B2CF9AE}" pid="9" name="OsfiIndustryType">
    <vt:lpwstr>28;#DTI|6a02b7f8-a52d-4048-abf2-fb5f1ab9ba2b</vt:lpwstr>
  </property>
  <property fmtid="{D5CDD505-2E9C-101B-9397-08002B2CF9AE}" pid="10" name="OsfiPrimaryActandSection">
    <vt:lpwstr/>
  </property>
  <property fmtid="{D5CDD505-2E9C-101B-9397-08002B2CF9AE}" pid="11" name="OsfiFITopics">
    <vt:lpwstr>236;#Liquidity Risk|f3ca0d3e-99a4-42ac-8678-74d379d18cfd</vt:lpwstr>
  </property>
  <property fmtid="{D5CDD505-2E9C-101B-9397-08002B2CF9AE}" pid="12" name="OsfiSecondaryRegulations">
    <vt:lpwstr/>
  </property>
  <property fmtid="{D5CDD505-2E9C-101B-9397-08002B2CF9AE}" pid="13" name="OsfiPAA">
    <vt:lpwstr>2</vt:lpwstr>
  </property>
  <property fmtid="{D5CDD505-2E9C-101B-9397-08002B2CF9AE}" pid="14" name="OsfiSecondaryOSFIGuidance">
    <vt:lpwstr/>
  </property>
  <property fmtid="{D5CDD505-2E9C-101B-9397-08002B2CF9AE}" pid="15" name="OsfiFunction">
    <vt:lpwstr>3</vt:lpwstr>
  </property>
  <property fmtid="{D5CDD505-2E9C-101B-9397-08002B2CF9AE}" pid="16" name="OsfiSubFunction">
    <vt:lpwstr>20</vt:lpwstr>
  </property>
  <property fmtid="{D5CDD505-2E9C-101B-9397-08002B2CF9AE}" pid="17" name="OsfiGuidanceCategory">
    <vt:lpwstr>923</vt:lpwstr>
  </property>
  <property fmtid="{D5CDD505-2E9C-101B-9397-08002B2CF9AE}" pid="18" name="OsfiFIStandards">
    <vt:lpwstr/>
  </property>
  <property fmtid="{D5CDD505-2E9C-101B-9397-08002B2CF9AE}" pid="19" name="OsfiInstrumentType">
    <vt:lpwstr>675</vt:lpwstr>
  </property>
  <property fmtid="{D5CDD505-2E9C-101B-9397-08002B2CF9AE}" pid="20" name="OsfiRegulations">
    <vt:lpwstr/>
  </property>
  <property fmtid="{D5CDD505-2E9C-101B-9397-08002B2CF9AE}" pid="21" name="OsfiOSFIGuidance">
    <vt:lpwstr>412</vt:lpwstr>
  </property>
  <property fmtid="{D5CDD505-2E9C-101B-9397-08002B2CF9AE}" pid="22" name="OsfiReturnType">
    <vt:lpwstr/>
  </property>
  <property fmtid="{D5CDD505-2E9C-101B-9397-08002B2CF9AE}" pid="23" name="_dlc_DocIdItemGuid">
    <vt:lpwstr>9f65ae78-c9f5-4b96-8e8d-3c2d2ee00d74</vt:lpwstr>
  </property>
  <property fmtid="{D5CDD505-2E9C-101B-9397-08002B2CF9AE}" pid="24" name="OsfiCostCentre">
    <vt:lpwstr>2963</vt:lpwstr>
  </property>
  <property fmtid="{D5CDD505-2E9C-101B-9397-08002B2CF9AE}" pid="25" name="OsfiFIExternalOrganization">
    <vt:lpwstr/>
  </property>
  <property fmtid="{D5CDD505-2E9C-101B-9397-08002B2CF9AE}" pid="26" name="OsfiSubProgram">
    <vt:lpwstr>19</vt:lpwstr>
  </property>
  <property fmtid="{D5CDD505-2E9C-101B-9397-08002B2CF9AE}" pid="27" name="b68f0f40a9244f46b7ca0f5019c2a784">
    <vt:lpwstr>1.1.2 Regulation and Guidance|8aba70de-c32e-44b3-b2d7-271b49c214a9</vt:lpwstr>
  </property>
  <property fmtid="{D5CDD505-2E9C-101B-9397-08002B2CF9AE}" pid="28" name="VariationsItemGroupID">
    <vt:lpwstr>cf26c22d-8368-4dba-bbd4-d559402452aa</vt:lpwstr>
  </property>
  <property fmtid="{D5CDD505-2E9C-101B-9397-08002B2CF9AE}" pid="29" name="OsfiGoverningBody">
    <vt:lpwstr>211</vt:lpwstr>
  </property>
  <property fmtid="{D5CDD505-2E9C-101B-9397-08002B2CF9AE}" pid="30" name="OsfiFiscalPeriod">
    <vt:lpwstr>2798;#2021/22|8518b0bc-a301-4d1f-817a-15bf56552fc6</vt:lpwstr>
  </property>
  <property fmtid="{D5CDD505-2E9C-101B-9397-08002B2CF9AE}" pid="31" name="_SourceUrl">
    <vt:lpwstr/>
  </property>
  <property fmtid="{D5CDD505-2E9C-101B-9397-08002B2CF9AE}" pid="32" name="_SharedFileIndex">
    <vt:lpwstr/>
  </property>
</Properties>
</file>