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psemaan\Documents\external-projects\SCSE\EXCELS\"/>
    </mc:Choice>
  </mc:AlternateContent>
  <xr:revisionPtr revIDLastSave="0" documentId="13_ncr:1_{BD30658B-1927-47E8-99D5-8543220BDFEA}" xr6:coauthVersionLast="47" xr6:coauthVersionMax="47" xr10:uidLastSave="{00000000-0000-0000-0000-000000000000}"/>
  <bookViews>
    <workbookView xWindow="-120" yWindow="-120" windowWidth="29040" windowHeight="15840" tabRatio="861" xr2:uid="{AA10292C-568E-4EC2-B1D5-94ED64CF0428}"/>
  </bookViews>
  <sheets>
    <sheet name="General Instructions" sheetId="15" r:id="rId1"/>
    <sheet name="Identification" sheetId="62" r:id="rId2"/>
    <sheet name="Credit Risk" sheetId="42" r:id="rId3"/>
    <sheet name="Market Risk Common Shares" sheetId="60" r:id="rId4"/>
    <sheet name="Market Risk Corp Bonds" sheetId="61" r:id="rId5"/>
    <sheet name="Real Estate Transition Risk" sheetId="70" r:id="rId6"/>
    <sheet name="Real Estate Summary" sheetId="64" r:id="rId7"/>
    <sheet name="Flood Risk" sheetId="52" r:id="rId8"/>
    <sheet name="Wildfire Risk" sheetId="75" r:id="rId9"/>
    <sheet name="Industry Sectors" sheetId="40" r:id="rId10"/>
    <sheet name="Transition Regions" sheetId="44" r:id="rId11"/>
    <sheet name="Credit Quality Buckets" sheetId="47" r:id="rId12"/>
    <sheet name="Transition Asset Classes" sheetId="45" r:id="rId13"/>
    <sheet name="Physical Risk Regions" sheetId="55" r:id="rId14"/>
    <sheet name="Real Estate Exposure Types" sheetId="59" r:id="rId15"/>
    <sheet name="LTV Buckets" sheetId="65" r:id="rId16"/>
    <sheet name="Credit Risk Example" sheetId="67" r:id="rId17"/>
    <sheet name="Market Risk Corp Bond Example" sheetId="76" r:id="rId18"/>
    <sheet name="Real Estate Transition Example" sheetId="63"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p">#N/A</definedName>
    <definedName name="\Q" localSheetId="11">[1]table!#REF!</definedName>
    <definedName name="\Q" localSheetId="16">[1]table!#REF!</definedName>
    <definedName name="\Q" localSheetId="9">[1]table!#REF!</definedName>
    <definedName name="\Q" localSheetId="15">[1]table!#REF!</definedName>
    <definedName name="\Q" localSheetId="17">[1]table!#REF!</definedName>
    <definedName name="\Q" localSheetId="13">[1]table!#REF!</definedName>
    <definedName name="\Q" localSheetId="14">[1]table!#REF!</definedName>
    <definedName name="\Q" localSheetId="5">[1]table!#REF!</definedName>
    <definedName name="\Q" localSheetId="12">[1]table!#REF!</definedName>
    <definedName name="\Q" localSheetId="10">[1]table!#REF!</definedName>
    <definedName name="\Q">[1]table!#REF!</definedName>
    <definedName name="\R" localSheetId="11">[1]table!#REF!</definedName>
    <definedName name="\R" localSheetId="16">[1]table!#REF!</definedName>
    <definedName name="\R" localSheetId="9">[1]table!#REF!</definedName>
    <definedName name="\R" localSheetId="15">[1]table!#REF!</definedName>
    <definedName name="\R" localSheetId="17">[1]table!#REF!</definedName>
    <definedName name="\R" localSheetId="13">[1]table!#REF!</definedName>
    <definedName name="\R" localSheetId="14">[1]table!#REF!</definedName>
    <definedName name="\R" localSheetId="5">[1]table!#REF!</definedName>
    <definedName name="\R" localSheetId="12">[1]table!#REF!</definedName>
    <definedName name="\R" localSheetId="10">[1]table!#REF!</definedName>
    <definedName name="\R">[1]table!#REF!</definedName>
    <definedName name="\Z" localSheetId="11">[1]table!#REF!</definedName>
    <definedName name="\Z" localSheetId="16">[1]table!#REF!</definedName>
    <definedName name="\Z" localSheetId="9">[1]table!#REF!</definedName>
    <definedName name="\Z" localSheetId="15">[1]table!#REF!</definedName>
    <definedName name="\Z" localSheetId="13">[1]table!#REF!</definedName>
    <definedName name="\Z" localSheetId="14">[1]table!#REF!</definedName>
    <definedName name="\Z" localSheetId="5">[1]table!#REF!</definedName>
    <definedName name="\Z" localSheetId="12">[1]table!#REF!</definedName>
    <definedName name="\Z" localSheetId="10">[1]table!#REF!</definedName>
    <definedName name="\Z">[1]table!#REF!</definedName>
    <definedName name="_____________CAR1">#N/A</definedName>
    <definedName name="_____________CAR2">#N/A</definedName>
    <definedName name="_____________CAR3">#N/A</definedName>
    <definedName name="_____________CAR4">#N/A</definedName>
    <definedName name="_____________CAR5">#N/A</definedName>
    <definedName name="____________CAR1">#N/A</definedName>
    <definedName name="____________CAR2">#N/A</definedName>
    <definedName name="____________CAR3">#N/A</definedName>
    <definedName name="____________CAR4">#N/A</definedName>
    <definedName name="____________CAR5">#N/A</definedName>
    <definedName name="___________CAR1">#N/A</definedName>
    <definedName name="___________CAR2">#N/A</definedName>
    <definedName name="___________CAR3">#N/A</definedName>
    <definedName name="___________CAR4">#N/A</definedName>
    <definedName name="___________CAR5">#N/A</definedName>
    <definedName name="__________CAR1">#N/A</definedName>
    <definedName name="__________CAR2">#N/A</definedName>
    <definedName name="__________CAR3">#N/A</definedName>
    <definedName name="__________CAR4">#N/A</definedName>
    <definedName name="__________CAR5">#N/A</definedName>
    <definedName name="_________CAR1">#N/A</definedName>
    <definedName name="_________CAR2">#N/A</definedName>
    <definedName name="_________CAR3">#N/A</definedName>
    <definedName name="_________CAR4">#N/A</definedName>
    <definedName name="_________CAR5">#N/A</definedName>
    <definedName name="________CAR1">#N/A</definedName>
    <definedName name="________CAR2">#N/A</definedName>
    <definedName name="________CAR3">#N/A</definedName>
    <definedName name="________CAR4">#N/A</definedName>
    <definedName name="________CAR5">#N/A</definedName>
    <definedName name="_______CAR1">#N/A</definedName>
    <definedName name="_______CAR2">#N/A</definedName>
    <definedName name="_______CAR3">#N/A</definedName>
    <definedName name="_______CAR4">#N/A</definedName>
    <definedName name="_______CAR5">#N/A</definedName>
    <definedName name="______CAR1">#N/A</definedName>
    <definedName name="______CAR2">#N/A</definedName>
    <definedName name="______CAR3">#N/A</definedName>
    <definedName name="______CAR4">#N/A</definedName>
    <definedName name="______CAR5">#N/A</definedName>
    <definedName name="_____CAR1">#N/A</definedName>
    <definedName name="_____CAR2">#N/A</definedName>
    <definedName name="_____CAR3">#N/A</definedName>
    <definedName name="_____CAR4">#N/A</definedName>
    <definedName name="_____CAR5">#N/A</definedName>
    <definedName name="____CAR1">#N/A</definedName>
    <definedName name="____CAR2">#N/A</definedName>
    <definedName name="____CAR3">#N/A</definedName>
    <definedName name="____CAR4">#N/A</definedName>
    <definedName name="____CAR5">#N/A</definedName>
    <definedName name="___CAR1">#N/A</definedName>
    <definedName name="___CAR2">#N/A</definedName>
    <definedName name="___CAR3">#N/A</definedName>
    <definedName name="___CAR4">#N/A</definedName>
    <definedName name="___CAR5">#N/A</definedName>
    <definedName name="___PG94040" localSheetId="11">#REF!</definedName>
    <definedName name="___PG94040" localSheetId="16">#REF!</definedName>
    <definedName name="___PG94040" localSheetId="9">#REF!</definedName>
    <definedName name="___PG94040" localSheetId="15">#REF!</definedName>
    <definedName name="___PG94040" localSheetId="17">#REF!</definedName>
    <definedName name="___PG94040" localSheetId="13">#REF!</definedName>
    <definedName name="___PG94040" localSheetId="14">#REF!</definedName>
    <definedName name="___PG94040" localSheetId="5">#REF!</definedName>
    <definedName name="___PG94040" localSheetId="12">#REF!</definedName>
    <definedName name="___PG94040" localSheetId="10">#REF!</definedName>
    <definedName name="___PG94040">#REF!</definedName>
    <definedName name="__CAR1">#N/A</definedName>
    <definedName name="__CAR2">#N/A</definedName>
    <definedName name="__CAR3">#N/A</definedName>
    <definedName name="__CAR4">#N/A</definedName>
    <definedName name="__CAR5">#N/A</definedName>
    <definedName name="_CAR1">#N/A</definedName>
    <definedName name="_CAR2">#N/A</definedName>
    <definedName name="_CAR3">#N/A</definedName>
    <definedName name="_CAR4">#N/A</definedName>
    <definedName name="_CAR5">#N/A</definedName>
    <definedName name="_DATE">#N/A</definedName>
    <definedName name="_Fil" localSheetId="16" hidden="1">#REF!</definedName>
    <definedName name="_Fil" localSheetId="5" hidden="1">#REF!</definedName>
    <definedName name="_Fil" hidden="1">#REF!</definedName>
    <definedName name="_Fill" localSheetId="16" hidden="1">#REF!</definedName>
    <definedName name="_Fill" localSheetId="5" hidden="1">#REF!</definedName>
    <definedName name="_Fill" hidden="1">#REF!</definedName>
    <definedName name="_Filll" localSheetId="5" hidden="1">#REF!</definedName>
    <definedName name="_Filll" hidden="1">#REF!</definedName>
    <definedName name="_xlnm._FilterDatabase" localSheetId="2" hidden="1">'Credit Risk'!$A$5:$E$12</definedName>
    <definedName name="_xlnm._FilterDatabase" localSheetId="7" hidden="1">'Flood Risk'!$A$5:$E$15</definedName>
    <definedName name="_xlnm._FilterDatabase" localSheetId="3" hidden="1">'Market Risk Common Shares'!#REF!</definedName>
    <definedName name="_xlnm._FilterDatabase" localSheetId="4" hidden="1">'Market Risk Corp Bonds'!#REF!</definedName>
    <definedName name="_xlnm._FilterDatabase" localSheetId="6" hidden="1">'Real Estate Summary'!$A$4:$E$9</definedName>
    <definedName name="_xlnm._FilterDatabase" localSheetId="5" hidden="1">'Real Estate Transition Risk'!$A$4:$E$8</definedName>
    <definedName name="_xlnm._FilterDatabase" localSheetId="10" hidden="1">'Transition Regions'!#REF!</definedName>
    <definedName name="_xlnm._FilterDatabase" localSheetId="8" hidden="1">'Wildfire Risk'!$A$4:$E$14</definedName>
    <definedName name="_FOOTER">#N/A</definedName>
    <definedName name="_Hlk116654259" localSheetId="2">'Credit Risk'!#REF!</definedName>
    <definedName name="_Hlk116654259" localSheetId="7">'Flood Risk'!#REF!</definedName>
    <definedName name="_Hlk116654259" localSheetId="3">'Market Risk Common Shares'!#REF!</definedName>
    <definedName name="_Hlk116654259" localSheetId="4">'Market Risk Corp Bonds'!#REF!</definedName>
    <definedName name="_Hlk116654259" localSheetId="6">'Real Estate Summary'!#REF!</definedName>
    <definedName name="_Hlk116654259" localSheetId="5">'Real Estate Transition Risk'!#REF!</definedName>
    <definedName name="_Hlk116654259" localSheetId="8">'Wildfire Risk'!#REF!</definedName>
    <definedName name="_Hlk116654641" localSheetId="2">'Credit Risk'!#REF!</definedName>
    <definedName name="_Hlk116654641" localSheetId="7">'Flood Risk'!#REF!</definedName>
    <definedName name="_Hlk116654641" localSheetId="3">'Market Risk Common Shares'!#REF!</definedName>
    <definedName name="_Hlk116654641" localSheetId="4">'Market Risk Corp Bonds'!#REF!</definedName>
    <definedName name="_Hlk116654641" localSheetId="6">'Real Estate Summary'!#REF!</definedName>
    <definedName name="_Hlk116654641" localSheetId="5">'Real Estate Transition Risk'!#REF!</definedName>
    <definedName name="_Hlk116654641" localSheetId="8">'Wildfire Risk'!#REF!</definedName>
    <definedName name="_Hlk116654940" localSheetId="2">'Credit Risk'!#REF!</definedName>
    <definedName name="_Hlk116654940" localSheetId="7">'Flood Risk'!#REF!</definedName>
    <definedName name="_Hlk116654940" localSheetId="3">'Market Risk Common Shares'!#REF!</definedName>
    <definedName name="_Hlk116654940" localSheetId="4">'Market Risk Corp Bonds'!#REF!</definedName>
    <definedName name="_Hlk116654940" localSheetId="6">'Real Estate Summary'!#REF!</definedName>
    <definedName name="_Hlk116654940" localSheetId="5">'Real Estate Transition Risk'!#REF!</definedName>
    <definedName name="_Hlk116654940" localSheetId="8">'Wildfire Risk'!#REF!</definedName>
    <definedName name="_Hlk116655399" localSheetId="2">'Credit Risk'!#REF!</definedName>
    <definedName name="_Hlk116655399" localSheetId="7">'Flood Risk'!#REF!</definedName>
    <definedName name="_Hlk116655399" localSheetId="3">'Market Risk Common Shares'!#REF!</definedName>
    <definedName name="_Hlk116655399" localSheetId="4">'Market Risk Corp Bonds'!#REF!</definedName>
    <definedName name="_Hlk116655399" localSheetId="6">'Real Estate Summary'!#REF!</definedName>
    <definedName name="_Hlk116655399" localSheetId="5">'Real Estate Transition Risk'!#REF!</definedName>
    <definedName name="_Hlk116655399" localSheetId="8">'Wildfire Risk'!#REF!</definedName>
    <definedName name="_Key1" localSheetId="16" hidden="1">#REF!</definedName>
    <definedName name="_Key1" localSheetId="17" hidden="1">#REF!</definedName>
    <definedName name="_Key1" localSheetId="18" hidden="1">#REF!</definedName>
    <definedName name="_Key1" localSheetId="5" hidden="1">#REF!</definedName>
    <definedName name="_Key1" hidden="1">#REF!</definedName>
    <definedName name="_key2" localSheetId="16" hidden="1">#REF!</definedName>
    <definedName name="_key2" localSheetId="18" hidden="1">#REF!</definedName>
    <definedName name="_key2" localSheetId="5" hidden="1">#REF!</definedName>
    <definedName name="_key2" hidden="1">#REF!</definedName>
    <definedName name="_keys" localSheetId="16" hidden="1">#REF!</definedName>
    <definedName name="_keys" localSheetId="18" hidden="1">#REF!</definedName>
    <definedName name="_keys" localSheetId="5" hidden="1">#REF!</definedName>
    <definedName name="_keys" hidden="1">#REF!</definedName>
    <definedName name="_NAME">#N/A</definedName>
    <definedName name="_Order1" hidden="1">255</definedName>
    <definedName name="_Order2" hidden="1">0</definedName>
    <definedName name="_Parse_In" localSheetId="17" hidden="1">#REF!</definedName>
    <definedName name="_Parse_In" hidden="1">#REF!</definedName>
    <definedName name="_Parse_In2" localSheetId="17" hidden="1">#REF!</definedName>
    <definedName name="_Parse_In2" hidden="1">#REF!</definedName>
    <definedName name="_Sort" localSheetId="17" hidden="1">#REF!</definedName>
    <definedName name="_Sort" hidden="1">#REF!</definedName>
    <definedName name="_Sort2" hidden="1">#REF!</definedName>
    <definedName name="a" hidden="1">#REF!</definedName>
    <definedName name="ALL_PAGES">'[2]GWL CANADA:CIINP'!$A$1:$I$24</definedName>
    <definedName name="angie" localSheetId="16">MATCH([3]!mort_req_comp,#REF!,1)</definedName>
    <definedName name="angie" localSheetId="17">MATCH([3]!mort_req_comp,#REF!,1)</definedName>
    <definedName name="angie" localSheetId="5">MATCH([3]!mort_req_comp,#REF!,1)</definedName>
    <definedName name="angie">MATCH([3]!mort_req_comp,#REF!,1)</definedName>
    <definedName name="anscount" hidden="1">1</definedName>
    <definedName name="Asset">'[4]Matrix - Canada'!$M$20</definedName>
    <definedName name="AssetNP">'[4]Matrix - Canada'!$AC$20</definedName>
    <definedName name="AvailabilityResponse">[5]!AvailabilityResponseTbl[Select Response:]</definedName>
    <definedName name="C_1_Ci">'[6]50010'!#REF!</definedName>
    <definedName name="C_1_Cii">'[6]50010'!#REF!</definedName>
    <definedName name="Capital_Subs" localSheetId="16">#REF!</definedName>
    <definedName name="Capital_Subs" localSheetId="17">#REF!</definedName>
    <definedName name="Capital_Subs" localSheetId="18">#REF!</definedName>
    <definedName name="Capital_Subs" localSheetId="5">#REF!</definedName>
    <definedName name="Capital_Subs">#REF!</definedName>
    <definedName name="CAR3_1_3">#N/A</definedName>
    <definedName name="CAR3_2_3">#N/A</definedName>
    <definedName name="CAR3_3_3">#N/A</definedName>
    <definedName name="CAR4APPI">#N/A</definedName>
    <definedName name="CAR4APPII">#N/A</definedName>
    <definedName name="CAR4APPIII">#N/A</definedName>
    <definedName name="CAR4APPIV">#N/A</definedName>
    <definedName name="Claim">'[4]Matrix - Canada'!$M$15</definedName>
    <definedName name="ClaimNP">'[4]Matrix - Canada'!$AC$15</definedName>
    <definedName name="Company_Name" localSheetId="16">#REF!</definedName>
    <definedName name="Company_Name" localSheetId="17">#REF!</definedName>
    <definedName name="Company_Name" localSheetId="18">#REF!</definedName>
    <definedName name="Company_Name" localSheetId="5">#REF!</definedName>
    <definedName name="Company_Name">#REF!</definedName>
    <definedName name="CompletionResponse">[5]!CompletionResponseTbl[Select Response:]</definedName>
    <definedName name="COVER">#N/A</definedName>
    <definedName name="Date" localSheetId="16">#REF!</definedName>
    <definedName name="Date" localSheetId="17">#REF!</definedName>
    <definedName name="Date" localSheetId="18">#REF!</definedName>
    <definedName name="Date" localSheetId="5">#REF!</definedName>
    <definedName name="Date">#REF!</definedName>
    <definedName name="del" localSheetId="16" hidden="1">#REF!</definedName>
    <definedName name="del" localSheetId="18" hidden="1">#REF!</definedName>
    <definedName name="del" localSheetId="5" hidden="1">#REF!</definedName>
    <definedName name="del" hidden="1">#REF!</definedName>
    <definedName name="delet" localSheetId="16" hidden="1">#REF!</definedName>
    <definedName name="delet" localSheetId="18" hidden="1">#REF!</definedName>
    <definedName name="delet" localSheetId="5" hidden="1">#REF!</definedName>
    <definedName name="delet" hidden="1">#REF!</definedName>
    <definedName name="delete">#REF!</definedName>
    <definedName name="Derivatives">#REF!</definedName>
    <definedName name="ExpenseNP">'[4]Matrix - Canada'!$AC$19</definedName>
    <definedName name="f" localSheetId="16" hidden="1">#REF!</definedName>
    <definedName name="f" localSheetId="17" hidden="1">#REF!</definedName>
    <definedName name="f" localSheetId="18" hidden="1">#REF!</definedName>
    <definedName name="f" localSheetId="5" hidden="1">#REF!</definedName>
    <definedName name="f" hidden="1">#REF!</definedName>
    <definedName name="f_2" localSheetId="16" hidden="1">#REF!</definedName>
    <definedName name="f_2" localSheetId="18" hidden="1">#REF!</definedName>
    <definedName name="f_2" localSheetId="5" hidden="1">#REF!</definedName>
    <definedName name="f_2" hidden="1">#REF!</definedName>
    <definedName name="fffff" localSheetId="16" hidden="1">#REF!</definedName>
    <definedName name="fffff" localSheetId="18" hidden="1">#REF!</definedName>
    <definedName name="fffff" localSheetId="5" hidden="1">#REF!</definedName>
    <definedName name="fffff" hidden="1">#REF!</definedName>
    <definedName name="fffff2" hidden="1">#REF!</definedName>
    <definedName name="FileLinks">#REF!</definedName>
    <definedName name="FT15.Areas">'[7]FT15.Tables'!$C$21:$C$26</definedName>
    <definedName name="FT15.ICS.NLSegm">'[7]FT15.Tables'!$C$104:$C$110</definedName>
    <definedName name="FT15.IndexSheet">'[7]FT15.Index'!$A$1</definedName>
    <definedName name="FT15.LSegm">'[7]FT15.Tables'!$C$66:$C$81</definedName>
    <definedName name="FT15.ReportingPhases">'[7]FT15.Tables'!$C$10:$C$12</definedName>
    <definedName name="FT15.ReportingUnits">'[7]FT15.Tables'!$C$4:$C$7</definedName>
    <definedName name="FT15.SpecificCurrencies">'[7]FT15.Tables'!$C$29:$C$63</definedName>
    <definedName name="helen">MATCH([3]!mort_req_comp,#REF!,1)</definedName>
    <definedName name="ICS.Market.Corr">'[7]ICS.Market risk'!$P$12:$V$18</definedName>
    <definedName name="Input" localSheetId="16">#REF!</definedName>
    <definedName name="Input" localSheetId="17">#REF!</definedName>
    <definedName name="Input" localSheetId="18">#REF!</definedName>
    <definedName name="Input" localSheetId="5">#REF!</definedName>
    <definedName name="Input">#REF!</definedName>
    <definedName name="Insurer" localSheetId="16">#REF!</definedName>
    <definedName name="Insurer" localSheetId="18">#REF!</definedName>
    <definedName name="Insurer" localSheetId="5">#REF!</definedName>
    <definedName name="Insurer">#REF!</definedName>
    <definedName name="karen">MATCH([3]!mort_req_comp,#REF!,1)</definedName>
    <definedName name="Lapse_Risk_A" localSheetId="16">#REF!</definedName>
    <definedName name="Lapse_Risk_A" localSheetId="17">#REF!</definedName>
    <definedName name="Lapse_Risk_A" localSheetId="18">#REF!</definedName>
    <definedName name="Lapse_Risk_A" localSheetId="5">#REF!</definedName>
    <definedName name="Lapse_Risk_A">#REF!</definedName>
    <definedName name="Lapse_Risk_B" localSheetId="16">#REF!</definedName>
    <definedName name="Lapse_Risk_B" localSheetId="18">#REF!</definedName>
    <definedName name="Lapse_Risk_B" localSheetId="5">#REF!</definedName>
    <definedName name="Lapse_Risk_B">#REF!</definedName>
    <definedName name="Lapse_Risk_C" localSheetId="16">#REF!</definedName>
    <definedName name="Lapse_Risk_C" localSheetId="18">#REF!</definedName>
    <definedName name="Lapse_Risk_C" localSheetId="5">#REF!</definedName>
    <definedName name="Lapse_Risk_C">#REF!</definedName>
    <definedName name="Lapse_Risk_D">#REF!</definedName>
    <definedName name="LapseSupport">'[4]Matrix - Canada'!$M$18</definedName>
    <definedName name="LapseSupportNP">'[4]Matrix - Canada'!$AC$18</definedName>
    <definedName name="line_A_2B">'[6]25010'!#REF!</definedName>
    <definedName name="line_B_2B">'[6]25010'!#REF!</definedName>
    <definedName name="line_C_2B">'[6]25010'!#REF!</definedName>
    <definedName name="line_D_2B">'[6]25010'!#REF!</definedName>
    <definedName name="line_E_2B">'[6]25010'!#REF!</definedName>
    <definedName name="line_F_2B">'[6]25010'!#REF!</definedName>
    <definedName name="line_G_2B">'[6]25010'!#REF!</definedName>
    <definedName name="line_L">'[6]25010'!#REF!</definedName>
    <definedName name="line_M">'[8]20.020'!#REF!</definedName>
    <definedName name="line_p">'[6]25010'!#REF!</definedName>
    <definedName name="line_U">'[8]20.020'!#REF!</definedName>
    <definedName name="line_V">'[8]20.020'!#REF!</definedName>
    <definedName name="LongevityNP">'[4]Matrix - Canada'!$AC$14</definedName>
    <definedName name="LYTB">'[9]Carry Forward'!#REF!</definedName>
    <definedName name="MODEL">'[9]Cover page:95000A'!$A$1:$V$242</definedName>
    <definedName name="morb_index">MATCH([3]!morb_req_comp,#REF!,1)</definedName>
    <definedName name="morb_req_comp" localSheetId="16">#REF!</definedName>
    <definedName name="morb_req_comp" localSheetId="17">#REF!</definedName>
    <definedName name="morb_req_comp" localSheetId="18">#REF!</definedName>
    <definedName name="morb_req_comp" localSheetId="5">#REF!</definedName>
    <definedName name="morb_req_comp">#REF!</definedName>
    <definedName name="mort_index">MATCH([3]!mort_req_comp,#REF!,1)</definedName>
    <definedName name="mort_req_comp" localSheetId="16">#REF!+#REF!</definedName>
    <definedName name="mort_req_comp" localSheetId="17">#REF!+#REF!</definedName>
    <definedName name="mort_req_comp" localSheetId="18">#REF!+#REF!</definedName>
    <definedName name="mort_req_comp" localSheetId="5">#REF!+#REF!</definedName>
    <definedName name="mort_req_comp">#REF!+#REF!</definedName>
    <definedName name="MortalityNP">'[4]Matrix - Canada'!$AC$13</definedName>
    <definedName name="nancy" localSheetId="16">MATCH([3]!mort_req_comp,#REF!,1)</definedName>
    <definedName name="nancy" localSheetId="17">MATCH([3]!mort_req_comp,#REF!,1)</definedName>
    <definedName name="nancy" localSheetId="5">MATCH([3]!mort_req_comp,#REF!,1)</definedName>
    <definedName name="nancy">MATCH([3]!mort_req_comp,#REF!,1)</definedName>
    <definedName name="NewLinks" localSheetId="16">#REF!</definedName>
    <definedName name="NewLinks" localSheetId="17">#REF!</definedName>
    <definedName name="NewLinks" localSheetId="18">#REF!</definedName>
    <definedName name="NewLinks" localSheetId="5">#REF!</definedName>
    <definedName name="NewLinks">#REF!</definedName>
    <definedName name="NonLapseSupport">'[4]Matrix - Canada'!$M$17</definedName>
    <definedName name="NonLapseSupportNP">'[4]Matrix - Canada'!$AC$17</definedName>
    <definedName name="PAGE1000" localSheetId="16">#REF!</definedName>
    <definedName name="PAGE1000" localSheetId="17">#REF!</definedName>
    <definedName name="PAGE1000" localSheetId="18">#REF!</definedName>
    <definedName name="PAGE1000" localSheetId="5">#REF!</definedName>
    <definedName name="PAGE1000">#REF!</definedName>
    <definedName name="PAGE1001" localSheetId="16">'[10]10001'!#REF!</definedName>
    <definedName name="PAGE1001" localSheetId="17">'[10]10001'!#REF!</definedName>
    <definedName name="PAGE1001" localSheetId="5">'[10]10001'!#REF!</definedName>
    <definedName name="PAGE1001">'[10]10001'!#REF!</definedName>
    <definedName name="PAGE1002" localSheetId="16">'[11]1002'!#REF!</definedName>
    <definedName name="PAGE1002" localSheetId="5">'[11]1002'!#REF!</definedName>
    <definedName name="PAGE1002">'[11]1002'!#REF!</definedName>
    <definedName name="PAGE1010" localSheetId="16">'[12]10010'!#REF!</definedName>
    <definedName name="PAGE1010">'[12]10010'!#REF!</definedName>
    <definedName name="PAGE1020" localSheetId="16">#REF!</definedName>
    <definedName name="PAGE1020" localSheetId="17">#REF!</definedName>
    <definedName name="PAGE1020" localSheetId="18">#REF!</definedName>
    <definedName name="PAGE1020" localSheetId="5">#REF!</definedName>
    <definedName name="PAGE1020">#REF!</definedName>
    <definedName name="PAGE1030" localSheetId="16">#REF!</definedName>
    <definedName name="PAGE1030" localSheetId="18">#REF!</definedName>
    <definedName name="PAGE1030" localSheetId="5">#REF!</definedName>
    <definedName name="PAGE1030">#REF!</definedName>
    <definedName name="PAGE1040" localSheetId="16">#REF!</definedName>
    <definedName name="PAGE1040" localSheetId="18">#REF!</definedName>
    <definedName name="PAGE1040" localSheetId="5">#REF!</definedName>
    <definedName name="PAGE1040">#REF!</definedName>
    <definedName name="PAGE1070">#REF!</definedName>
    <definedName name="PAGE1081">#REF!</definedName>
    <definedName name="PAGE2045" localSheetId="17">'[13]20046'!#REF!</definedName>
    <definedName name="PAGE2045">'[13]20046'!#REF!</definedName>
    <definedName name="PAGE2050" localSheetId="16">#REF!</definedName>
    <definedName name="PAGE2050" localSheetId="17">#REF!</definedName>
    <definedName name="PAGE2050" localSheetId="18">#REF!</definedName>
    <definedName name="PAGE2050" localSheetId="5">#REF!</definedName>
    <definedName name="PAGE2050">#REF!</definedName>
    <definedName name="PAGE2056" localSheetId="16">#REF!</definedName>
    <definedName name="PAGE2056" localSheetId="18">#REF!</definedName>
    <definedName name="PAGE2056" localSheetId="5">#REF!</definedName>
    <definedName name="PAGE2056">#REF!</definedName>
    <definedName name="PAGE2071" localSheetId="16">#REF!</definedName>
    <definedName name="PAGE2071" localSheetId="18">#REF!</definedName>
    <definedName name="PAGE2071" localSheetId="5">#REF!</definedName>
    <definedName name="PAGE2071">#REF!</definedName>
    <definedName name="PAGE3050">#REF!</definedName>
    <definedName name="PAGE4011">#REF!</definedName>
    <definedName name="PAGE4030">#REF!</definedName>
    <definedName name="PAGE4040">#REF!</definedName>
    <definedName name="PAGE4041">#REF!</definedName>
    <definedName name="PAGE4042">#REF!</definedName>
    <definedName name="PAGE4043">#REF!</definedName>
    <definedName name="PAGE4044">#REF!</definedName>
    <definedName name="PAGE5041">#REF!</definedName>
    <definedName name="PAGE5051">#REF!</definedName>
    <definedName name="PAGE5053">#REF!</definedName>
    <definedName name="PAGE5060">#REF!</definedName>
    <definedName name="PAGE5061">#REF!</definedName>
    <definedName name="PAGE5062">#REF!</definedName>
    <definedName name="PAGE5063">#REF!</definedName>
    <definedName name="PAGE5064">#REF!</definedName>
    <definedName name="PAGE5065">#REF!</definedName>
    <definedName name="PAGE5066">#REF!</definedName>
    <definedName name="PAGE5067">#REF!</definedName>
    <definedName name="PAGE5071">#REF!</definedName>
    <definedName name="PAGE6010">#REF!</definedName>
    <definedName name="PAGE6020">#REF!</definedName>
    <definedName name="PAGE6021">#REF!</definedName>
    <definedName name="PAGE6030">#REF!</definedName>
    <definedName name="PAGE7001">#REF!</definedName>
    <definedName name="PAGE7002">#REF!</definedName>
    <definedName name="PAGE7003">#REF!</definedName>
    <definedName name="PAGE7004">#REF!</definedName>
    <definedName name="PAGE7005">#REF!</definedName>
    <definedName name="PAGE7006">#REF!</definedName>
    <definedName name="PAGE7007">#REF!</definedName>
    <definedName name="PAGE7010">#REF!</definedName>
    <definedName name="PAGE7011">#REF!</definedName>
    <definedName name="PAGE7012">#REF!</definedName>
    <definedName name="PAGE7013">#REF!</definedName>
    <definedName name="PAGE7020">#REF!</definedName>
    <definedName name="PAGE7021">#REF!</definedName>
    <definedName name="PAGE7022">#REF!</definedName>
    <definedName name="PAGE7023">#REF!</definedName>
    <definedName name="PAGE7024">#REF!</definedName>
    <definedName name="PAGE7030">#REF!</definedName>
    <definedName name="PAGE7031">#REF!</definedName>
    <definedName name="PAGE7032">#REF!</definedName>
    <definedName name="PAGE7035">#REF!</definedName>
    <definedName name="PAGE7036">#REF!</definedName>
    <definedName name="PAGE7037">#REF!</definedName>
    <definedName name="PAGE7038">#REF!</definedName>
    <definedName name="PAGE7039">#REF!</definedName>
    <definedName name="PAGE7050">#REF!</definedName>
    <definedName name="PAGE7060">#REF!</definedName>
    <definedName name="PAGES">'[9]Cover page:87080'!$A$1</definedName>
    <definedName name="PrincipalLossAbsorbency" localSheetId="16">#REF!</definedName>
    <definedName name="PrincipalLossAbsorbency" localSheetId="17">#REF!</definedName>
    <definedName name="PrincipalLossAbsorbency" localSheetId="18">#REF!</definedName>
    <definedName name="PrincipalLossAbsorbency" localSheetId="5">#REF!</definedName>
    <definedName name="PrincipalLossAbsorbency">#REF!</definedName>
    <definedName name="PriorLinks" localSheetId="16">#REF!</definedName>
    <definedName name="PriorLinks" localSheetId="18">#REF!</definedName>
    <definedName name="PriorLinks" localSheetId="5">#REF!</definedName>
    <definedName name="PriorLinks">#REF!</definedName>
    <definedName name="Quarter">[14]Input!$B$2</definedName>
    <definedName name="Ratio_and_ACM_Calculation">'[15]1 Ratio and ACM Cal''n'!$A$1</definedName>
    <definedName name="renee" localSheetId="16">MATCH([3]!mort_req_comp,#REF!,1)</definedName>
    <definedName name="renee" localSheetId="17">MATCH([3]!mort_req_comp,#REF!,1)</definedName>
    <definedName name="renee" localSheetId="5">MATCH([3]!mort_req_comp,#REF!,1)</definedName>
    <definedName name="renee">MATCH([3]!mort_req_comp,#REF!,1)</definedName>
    <definedName name="RetrieveDate" localSheetId="16">#REF!</definedName>
    <definedName name="RetrieveDate" localSheetId="17">#REF!</definedName>
    <definedName name="RetrieveDate" localSheetId="18">#REF!</definedName>
    <definedName name="RetrieveDate" localSheetId="5">#REF!</definedName>
    <definedName name="RetrieveDate">#REF!</definedName>
    <definedName name="RF20200101" localSheetId="16">[16]LIABILITIES!#REF!</definedName>
    <definedName name="RF20200101" localSheetId="17">[16]LIABILITIES!#REF!</definedName>
    <definedName name="RF20200101" localSheetId="5">[16]LIABILITIES!#REF!</definedName>
    <definedName name="RF20200101">[16]LIABILITIES!#REF!</definedName>
    <definedName name="RF20200103" localSheetId="16">[16]LIABILITIES!#REF!</definedName>
    <definedName name="RF20200103" localSheetId="5">[16]LIABILITIES!#REF!</definedName>
    <definedName name="RF20200103">[16]LIABILITIES!#REF!</definedName>
    <definedName name="RF20200201" localSheetId="16">[16]LIABILITIES!#REF!</definedName>
    <definedName name="RF20200201" localSheetId="5">[16]LIABILITIES!#REF!</definedName>
    <definedName name="RF20200201">[16]LIABILITIES!#REF!</definedName>
    <definedName name="RF20200203" localSheetId="16">[16]LIABILITIES!#REF!</definedName>
    <definedName name="RF20200203" localSheetId="5">[16]LIABILITIES!#REF!</definedName>
    <definedName name="RF20200203">[16]LIABILITIES!#REF!</definedName>
    <definedName name="RF20200301" localSheetId="16">[16]LIABILITIES!#REF!</definedName>
    <definedName name="RF20200301" localSheetId="5">[16]LIABILITIES!#REF!</definedName>
    <definedName name="RF20200301">[16]LIABILITIES!#REF!</definedName>
    <definedName name="RF20200303">[16]LIABILITIES!#REF!</definedName>
    <definedName name="RF20200401">[16]LIABILITIES!#REF!</definedName>
    <definedName name="RF20200403">[16]LIABILITIES!#REF!</definedName>
    <definedName name="RF20200501">[16]LIABILITIES!#REF!</definedName>
    <definedName name="RF20200503">[16]LIABILITIES!#REF!</definedName>
    <definedName name="RF20200601">[16]LIABILITIES!#REF!</definedName>
    <definedName name="RF20200603">[16]LIABILITIES!#REF!</definedName>
    <definedName name="RF20200701">[16]LIABILITIES!#REF!</definedName>
    <definedName name="RF20200703">[16]LIABILITIES!#REF!</definedName>
    <definedName name="RF20200801">[16]LIABILITIES!#REF!</definedName>
    <definedName name="RF20200803">[16]LIABILITIES!#REF!</definedName>
    <definedName name="RF20200901">[16]LIABILITIES!#REF!</definedName>
    <definedName name="RF20200903">[16]LIABILITIES!#REF!</definedName>
    <definedName name="RF20201001">[16]LIABILITIES!#REF!</definedName>
    <definedName name="RF20201003">[16]LIABILITIES!#REF!</definedName>
    <definedName name="RF20201101">[16]LIABILITIES!#REF!</definedName>
    <definedName name="RF20201103">[16]LIABILITIES!#REF!</definedName>
    <definedName name="RF20201201">[16]LIABILITIES!#REF!</definedName>
    <definedName name="RF20201203">[16]LIABILITIES!#REF!</definedName>
    <definedName name="RF20201301">[16]LIABILITIES!#REF!</definedName>
    <definedName name="RF20201303">[16]LIABILITIES!#REF!</definedName>
    <definedName name="RF20201401">[16]LIABILITIES!#REF!</definedName>
    <definedName name="RF20201403">[16]LIABILITIES!#REF!</definedName>
    <definedName name="RF20201501">[16]LIABILITIES!#REF!</definedName>
    <definedName name="RF20201503">[16]LIABILITIES!#REF!</definedName>
    <definedName name="RF20201601">[16]LIABILITIES!#REF!</definedName>
    <definedName name="RF20201603">[16]LIABILITIES!#REF!</definedName>
    <definedName name="RF20202101">[16]LIABILITIES!#REF!</definedName>
    <definedName name="RF20202103">[16]LIABILITIES!#REF!</definedName>
    <definedName name="RF20202801">[16]LIABILITIES!#REF!</definedName>
    <definedName name="RF20202803">[16]LIABILITIES!#REF!</definedName>
    <definedName name="RF20202901">[16]LIABILITIES!#REF!</definedName>
    <definedName name="RF20202903">[16]LIABILITIES!#REF!</definedName>
    <definedName name="RF20203001">[16]LIABILITIES!#REF!</definedName>
    <definedName name="RF20203003">[16]LIABILITIES!#REF!</definedName>
    <definedName name="RF20203101">[16]LIABILITIES!#REF!</definedName>
    <definedName name="RF20203103">[16]LIABILITIES!#REF!</definedName>
    <definedName name="RF20204001">[16]LIABILITIES!#REF!</definedName>
    <definedName name="RF20204003">[16]LIABILITIES!#REF!</definedName>
    <definedName name="RF20204101">[16]LIABILITIES!#REF!</definedName>
    <definedName name="RF20204103">[16]LIABILITIES!#REF!</definedName>
    <definedName name="RF20204201">[16]LIABILITIES!#REF!</definedName>
    <definedName name="RF20204203">[16]LIABILITIES!#REF!</definedName>
    <definedName name="RF20204301">[16]LIABILITIES!#REF!</definedName>
    <definedName name="RF20204303">[16]LIABILITIES!#REF!</definedName>
    <definedName name="RF20204401">[16]LIABILITIES!#REF!</definedName>
    <definedName name="RF20204403">[16]LIABILITIES!#REF!</definedName>
    <definedName name="RF20204501">[16]LIABILITIES!#REF!</definedName>
    <definedName name="RF20204503">[16]LIABILITIES!#REF!</definedName>
    <definedName name="RF20204901">[16]LIABILITIES!#REF!</definedName>
    <definedName name="RF20204903">[16]LIABILITIES!#REF!</definedName>
    <definedName name="RF20208901">[16]LIABILITIES!#REF!</definedName>
    <definedName name="RF20208903">[16]LIABILITIES!#REF!</definedName>
    <definedName name="SFF" localSheetId="16">#REF!</definedName>
    <definedName name="SFF" localSheetId="17">#REF!</definedName>
    <definedName name="SFF" localSheetId="18">#REF!</definedName>
    <definedName name="SFF" localSheetId="5">#REF!</definedName>
    <definedName name="SFF">#REF!</definedName>
    <definedName name="StatusResponse">[5]!Table2[Select Response:]</definedName>
    <definedName name="StatusResponseNA">[5]!Table1[Select Response:]</definedName>
    <definedName name="Termination">'[4]Matrix - Canada'!$M$16</definedName>
    <definedName name="TerminationNP">'[4]Matrix - Canada'!$AC$16</definedName>
    <definedName name="TimePeriod" localSheetId="16">#REF!</definedName>
    <definedName name="TimePeriod" localSheetId="17">#REF!</definedName>
    <definedName name="TimePeriod" localSheetId="18">#REF!</definedName>
    <definedName name="TimePeriod" localSheetId="5">#REF!</definedName>
    <definedName name="TimePeriod">#REF!</definedName>
    <definedName name="Validation" localSheetId="16">#REF!</definedName>
    <definedName name="Validation" localSheetId="18">#REF!</definedName>
    <definedName name="Validation" localSheetId="5">#REF!</definedName>
    <definedName name="Validation">#REF!</definedName>
    <definedName name="Version">'[7]Read-Me'!$A$1</definedName>
    <definedName name="Year">[14]Input!$B$3</definedName>
    <definedName name="YNResponse">[5]!YNResponseTbl[Select Response:]</definedName>
    <definedName name="Z_59DB2DED_2F72_4D28_A264_B8B9C7F8687C_.wvu.FilterData" localSheetId="2" hidden="1">'Credit Risk'!$A$5:$E$12</definedName>
    <definedName name="Z_59DB2DED_2F72_4D28_A264_B8B9C7F8687C_.wvu.FilterData" localSheetId="7" hidden="1">'Flood Risk'!$A$5:$E$15</definedName>
    <definedName name="Z_59DB2DED_2F72_4D28_A264_B8B9C7F8687C_.wvu.FilterData" localSheetId="3" hidden="1">'Market Risk Common Shares'!#REF!</definedName>
    <definedName name="Z_59DB2DED_2F72_4D28_A264_B8B9C7F8687C_.wvu.FilterData" localSheetId="4" hidden="1">'Market Risk Corp Bonds'!#REF!</definedName>
    <definedName name="Z_59DB2DED_2F72_4D28_A264_B8B9C7F8687C_.wvu.FilterData" localSheetId="6" hidden="1">'Real Estate Summary'!$A$4:$E$9</definedName>
    <definedName name="Z_59DB2DED_2F72_4D28_A264_B8B9C7F8687C_.wvu.FilterData" localSheetId="5" hidden="1">'Real Estate Transition Risk'!$A$4:$E$8</definedName>
    <definedName name="Z_59DB2DED_2F72_4D28_A264_B8B9C7F8687C_.wvu.FilterData" localSheetId="8" hidden="1">'Wildfire Risk'!$A$4:$E$14</definedName>
    <definedName name="Zone_impres_MI" localSheetId="16">#REF!</definedName>
    <definedName name="Zone_impres_MI" localSheetId="17">#REF!</definedName>
    <definedName name="Zone_impres_MI" localSheetId="18">#REF!</definedName>
    <definedName name="Zone_impres_MI" localSheetId="5">#REF!</definedName>
    <definedName name="Zone_impres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0" i="76" l="1"/>
  <c r="O90" i="76"/>
  <c r="O95" i="76"/>
  <c r="D157" i="76"/>
  <c r="D156" i="76"/>
  <c r="D155" i="76"/>
  <c r="D154" i="76"/>
  <c r="D152" i="76"/>
  <c r="D150" i="76"/>
  <c r="D90" i="76" s="1"/>
  <c r="D148" i="76"/>
  <c r="D147" i="76"/>
  <c r="D146" i="76"/>
  <c r="D144" i="76"/>
  <c r="D143" i="76"/>
  <c r="D142" i="76"/>
  <c r="D141" i="76"/>
  <c r="D95" i="76" s="1"/>
  <c r="D139" i="76"/>
  <c r="D138" i="76"/>
  <c r="D137" i="76"/>
  <c r="D135" i="76"/>
  <c r="D133" i="76"/>
  <c r="D131" i="76"/>
  <c r="D130" i="76"/>
  <c r="D129" i="76"/>
  <c r="D127" i="76"/>
  <c r="D58" i="76" s="1"/>
  <c r="D126" i="76"/>
  <c r="D125" i="76"/>
  <c r="D124" i="76"/>
  <c r="L115" i="76"/>
  <c r="M110" i="76"/>
  <c r="M109" i="76"/>
  <c r="M108" i="76"/>
  <c r="M107" i="76"/>
  <c r="M106" i="76"/>
  <c r="M105" i="76"/>
  <c r="M104" i="76"/>
  <c r="N95" i="76"/>
  <c r="P95" i="76" s="1"/>
  <c r="N90" i="76"/>
  <c r="P90" i="76" s="1"/>
  <c r="P85" i="76"/>
  <c r="O85" i="76"/>
  <c r="N85" i="76"/>
  <c r="D85" i="76"/>
  <c r="O80" i="76"/>
  <c r="P80" i="76" s="1"/>
  <c r="N80" i="76"/>
  <c r="B80" i="76"/>
  <c r="C100" i="76" s="1"/>
  <c r="M75" i="76"/>
  <c r="M74" i="76"/>
  <c r="M73" i="76"/>
  <c r="M72" i="76"/>
  <c r="O68" i="76" s="1"/>
  <c r="N68" i="76"/>
  <c r="P68" i="76" s="1"/>
  <c r="D68" i="76"/>
  <c r="P63" i="76"/>
  <c r="O63" i="76"/>
  <c r="N63" i="76"/>
  <c r="O58" i="76"/>
  <c r="P58" i="76" s="1"/>
  <c r="N58" i="76"/>
  <c r="B58" i="76"/>
  <c r="O53" i="76"/>
  <c r="N53" i="76"/>
  <c r="P53" i="76" s="1"/>
  <c r="O48" i="76"/>
  <c r="N48" i="76"/>
  <c r="P48" i="76" s="1"/>
  <c r="D48" i="76"/>
  <c r="B48" i="76"/>
  <c r="B63" i="76" s="1"/>
  <c r="F31" i="76"/>
  <c r="B31" i="76"/>
  <c r="P18" i="76"/>
  <c r="P19" i="76" s="1"/>
  <c r="P20" i="76" s="1"/>
  <c r="P21" i="76" s="1"/>
  <c r="P22" i="76" s="1"/>
  <c r="P23" i="76" s="1"/>
  <c r="P24" i="76" s="1"/>
  <c r="P25" i="76" s="1"/>
  <c r="P17" i="76"/>
  <c r="E100" i="76" l="1"/>
  <c r="F100" i="76" s="1"/>
  <c r="H100" i="76" s="1"/>
  <c r="I100" i="76" s="1"/>
  <c r="B68" i="76"/>
  <c r="B90" i="76"/>
  <c r="G90" i="76" s="1"/>
  <c r="D100" i="76"/>
  <c r="C80" i="76"/>
  <c r="E80" i="76" s="1"/>
  <c r="F80" i="76" s="1"/>
  <c r="H80" i="76" s="1"/>
  <c r="I80" i="76" s="1"/>
  <c r="C85" i="76"/>
  <c r="E85" i="76" s="1"/>
  <c r="F85" i="76" s="1"/>
  <c r="H85" i="76" s="1"/>
  <c r="I85" i="76" s="1"/>
  <c r="B100" i="76"/>
  <c r="G100" i="76" s="1"/>
  <c r="B53" i="76"/>
  <c r="D63" i="76"/>
  <c r="G80" i="76"/>
  <c r="G48" i="76"/>
  <c r="D53" i="76"/>
  <c r="C90" i="76"/>
  <c r="E90" i="76" s="1"/>
  <c r="F90" i="76" s="1"/>
  <c r="H90" i="76" s="1"/>
  <c r="I90" i="76" s="1"/>
  <c r="B95" i="76"/>
  <c r="G95" i="76" s="1"/>
  <c r="D80" i="76"/>
  <c r="C95" i="76"/>
  <c r="E95" i="76" s="1"/>
  <c r="F95" i="76" s="1"/>
  <c r="H95" i="76" s="1"/>
  <c r="C48" i="76"/>
  <c r="B85" i="76"/>
  <c r="G85" i="76" s="1"/>
  <c r="C58" i="76" l="1"/>
  <c r="E58" i="76" s="1"/>
  <c r="F58" i="76" s="1"/>
  <c r="H58" i="76" s="1"/>
  <c r="I58" i="76" s="1"/>
  <c r="C68" i="76"/>
  <c r="E68" i="76" s="1"/>
  <c r="F68" i="76" s="1"/>
  <c r="H68" i="76" s="1"/>
  <c r="I68" i="76" s="1"/>
  <c r="C53" i="76"/>
  <c r="E53" i="76" s="1"/>
  <c r="F53" i="76" s="1"/>
  <c r="H53" i="76" s="1"/>
  <c r="E48" i="76"/>
  <c r="F48" i="76" s="1"/>
  <c r="H48" i="76" s="1"/>
  <c r="I48" i="76" s="1"/>
  <c r="C63" i="76"/>
  <c r="E63" i="76" s="1"/>
  <c r="F63" i="76" s="1"/>
  <c r="H63" i="76" s="1"/>
  <c r="I63" i="76" s="1"/>
  <c r="I95" i="76"/>
  <c r="I84" i="76"/>
  <c r="I81" i="76"/>
  <c r="K80" i="76" s="1"/>
  <c r="I83" i="76"/>
  <c r="I82" i="76"/>
  <c r="J80" i="76"/>
  <c r="I91" i="76"/>
  <c r="I93" i="76"/>
  <c r="I94" i="76"/>
  <c r="I92" i="76"/>
  <c r="G68" i="76"/>
  <c r="G53" i="76"/>
  <c r="G58" i="76"/>
  <c r="G63" i="76"/>
  <c r="I89" i="76"/>
  <c r="I87" i="76"/>
  <c r="I86" i="76"/>
  <c r="J85" i="76" s="1"/>
  <c r="L85" i="76" s="1"/>
  <c r="Q85" i="76" s="1"/>
  <c r="G117" i="76" s="1"/>
  <c r="I88" i="76"/>
  <c r="K85" i="76"/>
  <c r="I102" i="76"/>
  <c r="I101" i="76"/>
  <c r="I103" i="76"/>
  <c r="I108" i="76" l="1"/>
  <c r="I104" i="76"/>
  <c r="I107" i="76"/>
  <c r="I106" i="76"/>
  <c r="I109" i="76"/>
  <c r="I105" i="76"/>
  <c r="I110" i="76"/>
  <c r="I99" i="76"/>
  <c r="I98" i="76"/>
  <c r="I97" i="76"/>
  <c r="I96" i="76"/>
  <c r="J90" i="76" s="1"/>
  <c r="I65" i="76"/>
  <c r="I64" i="76"/>
  <c r="I67" i="76"/>
  <c r="I66" i="76"/>
  <c r="L80" i="76"/>
  <c r="Q80" i="76" s="1"/>
  <c r="F117" i="76" s="1"/>
  <c r="I51" i="76"/>
  <c r="I50" i="76"/>
  <c r="I49" i="76"/>
  <c r="I52" i="76"/>
  <c r="I53" i="76"/>
  <c r="I73" i="76"/>
  <c r="I71" i="76"/>
  <c r="I69" i="76"/>
  <c r="I74" i="76"/>
  <c r="I72" i="76"/>
  <c r="I75" i="76"/>
  <c r="I70" i="76"/>
  <c r="I62" i="76"/>
  <c r="I61" i="76"/>
  <c r="I59" i="76"/>
  <c r="I60" i="76"/>
  <c r="J63" i="76" l="1"/>
  <c r="K58" i="76"/>
  <c r="K63" i="76"/>
  <c r="J68" i="76"/>
  <c r="J48" i="76"/>
  <c r="K68" i="76"/>
  <c r="J95" i="76"/>
  <c r="I57" i="76"/>
  <c r="I56" i="76"/>
  <c r="I55" i="76"/>
  <c r="I54" i="76"/>
  <c r="J58" i="76"/>
  <c r="L58" i="76" s="1"/>
  <c r="Q58" i="76" s="1"/>
  <c r="H115" i="76" s="1"/>
  <c r="K95" i="76"/>
  <c r="K100" i="76"/>
  <c r="J100" i="76"/>
  <c r="L100" i="76" s="1"/>
  <c r="Q100" i="76" s="1"/>
  <c r="J117" i="76" s="1"/>
  <c r="L63" i="76"/>
  <c r="Q63" i="76" s="1"/>
  <c r="I115" i="76" s="1"/>
  <c r="K90" i="76"/>
  <c r="L90" i="76" s="1"/>
  <c r="Q90" i="76" s="1"/>
  <c r="H117" i="76" s="1"/>
  <c r="L68" i="76" l="1"/>
  <c r="Q68" i="76" s="1"/>
  <c r="K48" i="76"/>
  <c r="L48" i="76" s="1"/>
  <c r="Q48" i="76" s="1"/>
  <c r="F115" i="76" s="1"/>
  <c r="K53" i="76"/>
  <c r="L95" i="76"/>
  <c r="Q95" i="76" s="1"/>
  <c r="I117" i="76" s="1"/>
  <c r="J53" i="76"/>
  <c r="L53" i="76" s="1"/>
  <c r="Q53" i="76" s="1"/>
  <c r="G115" i="76" s="1"/>
  <c r="D134" i="67" l="1"/>
  <c r="D133" i="67"/>
  <c r="D132" i="67"/>
  <c r="H131" i="67"/>
  <c r="H132" i="67" s="1"/>
  <c r="D131" i="67"/>
  <c r="D130" i="67"/>
  <c r="D129" i="67"/>
  <c r="D128" i="67"/>
  <c r="D127" i="67"/>
  <c r="D126" i="67"/>
  <c r="D125" i="67"/>
  <c r="H124" i="67"/>
  <c r="H125" i="67" s="1"/>
  <c r="H126" i="67" s="1"/>
  <c r="H127" i="67" s="1"/>
  <c r="H128" i="67" s="1"/>
  <c r="H129" i="67" s="1"/>
  <c r="D124" i="67"/>
  <c r="H123" i="67"/>
  <c r="D123" i="67"/>
  <c r="H122" i="67"/>
  <c r="D122" i="67"/>
  <c r="D121" i="67"/>
  <c r="D120" i="67"/>
  <c r="D119" i="67"/>
  <c r="D118" i="67"/>
  <c r="D117" i="67"/>
  <c r="D116" i="67"/>
  <c r="D115" i="67"/>
  <c r="D114" i="67"/>
  <c r="D113" i="67"/>
  <c r="D112" i="67"/>
  <c r="D111" i="67"/>
  <c r="D110" i="67"/>
  <c r="H109" i="67"/>
  <c r="H110" i="67" s="1"/>
  <c r="H111" i="67" s="1"/>
  <c r="H112" i="67" s="1"/>
  <c r="H113" i="67" s="1"/>
  <c r="H114" i="67" s="1"/>
  <c r="H115" i="67" s="1"/>
  <c r="H116" i="67" s="1"/>
  <c r="H117" i="67" s="1"/>
  <c r="H118" i="67" s="1"/>
  <c r="H119" i="67" s="1"/>
  <c r="H120" i="67" s="1"/>
  <c r="D109" i="67"/>
  <c r="H108" i="67"/>
  <c r="D108" i="67"/>
  <c r="D107" i="67"/>
  <c r="D106" i="67"/>
  <c r="D105" i="67"/>
  <c r="D104" i="67"/>
  <c r="D103" i="67"/>
  <c r="D102" i="67"/>
  <c r="D101" i="67"/>
  <c r="D100" i="67"/>
  <c r="D99" i="67"/>
  <c r="D98" i="67"/>
  <c r="D97" i="67"/>
  <c r="D96" i="67"/>
  <c r="D95" i="67"/>
  <c r="D94" i="67"/>
  <c r="D93" i="67"/>
  <c r="D92" i="67"/>
  <c r="H91" i="67"/>
  <c r="H92" i="67" s="1"/>
  <c r="H93" i="67" s="1"/>
  <c r="H94" i="67" s="1"/>
  <c r="H95" i="67" s="1"/>
  <c r="H96" i="67" s="1"/>
  <c r="H97" i="67" s="1"/>
  <c r="H98" i="67" s="1"/>
  <c r="H99" i="67" s="1"/>
  <c r="H100" i="67" s="1"/>
  <c r="H101" i="67" s="1"/>
  <c r="H102" i="67" s="1"/>
  <c r="H103" i="67" s="1"/>
  <c r="H104" i="67" s="1"/>
  <c r="H105" i="67" s="1"/>
  <c r="H106" i="67" s="1"/>
  <c r="D91" i="67"/>
  <c r="H90" i="67"/>
  <c r="D90" i="67"/>
  <c r="H89" i="67"/>
  <c r="D89" i="67"/>
  <c r="D88" i="67"/>
  <c r="D87" i="67"/>
  <c r="D86" i="67"/>
  <c r="D85" i="67"/>
  <c r="D84" i="67"/>
  <c r="D83" i="67"/>
  <c r="D82" i="67"/>
  <c r="D81" i="67"/>
  <c r="D80" i="67"/>
  <c r="D79" i="67"/>
  <c r="D78" i="67"/>
  <c r="D77" i="67"/>
  <c r="D76" i="67"/>
  <c r="D75" i="67"/>
  <c r="D74" i="67"/>
  <c r="D73" i="67"/>
  <c r="D72" i="67"/>
  <c r="D71" i="67"/>
  <c r="D70" i="67"/>
  <c r="D69" i="67"/>
  <c r="D68" i="67"/>
  <c r="D67" i="67"/>
  <c r="H66" i="67"/>
  <c r="H67" i="67" s="1"/>
  <c r="H68" i="67" s="1"/>
  <c r="H69" i="67" s="1"/>
  <c r="H70" i="67" s="1"/>
  <c r="H71" i="67" s="1"/>
  <c r="H72" i="67" s="1"/>
  <c r="H73" i="67" s="1"/>
  <c r="H74" i="67" s="1"/>
  <c r="H75" i="67" s="1"/>
  <c r="H76" i="67" s="1"/>
  <c r="H77" i="67" s="1"/>
  <c r="H78" i="67" s="1"/>
  <c r="H79" i="67" s="1"/>
  <c r="H80" i="67" s="1"/>
  <c r="H81" i="67" s="1"/>
  <c r="H82" i="67" s="1"/>
  <c r="H83" i="67" s="1"/>
  <c r="H84" i="67" s="1"/>
  <c r="H85" i="67" s="1"/>
  <c r="H86" i="67" s="1"/>
  <c r="H87" i="67" s="1"/>
  <c r="D66" i="67"/>
  <c r="H65" i="67"/>
  <c r="D65" i="67"/>
  <c r="D64" i="67"/>
  <c r="M57" i="67"/>
  <c r="E57" i="67"/>
  <c r="N51" i="67"/>
  <c r="M51" i="67"/>
  <c r="L51" i="67"/>
  <c r="K48" i="67"/>
  <c r="A48" i="67"/>
  <c r="K47" i="67"/>
  <c r="A47" i="67"/>
  <c r="K46" i="67"/>
  <c r="A46" i="67"/>
  <c r="K45" i="67"/>
  <c r="A45" i="67"/>
  <c r="K44" i="67"/>
  <c r="A44" i="67"/>
  <c r="K43" i="67"/>
  <c r="A43" i="67"/>
  <c r="B43" i="67" s="1"/>
  <c r="I29" i="67"/>
  <c r="H29" i="67"/>
  <c r="G29" i="67"/>
  <c r="J29" i="67" s="1"/>
  <c r="N21" i="67"/>
  <c r="M21" i="67"/>
  <c r="L21" i="67"/>
  <c r="K21" i="67"/>
  <c r="I21" i="67"/>
  <c r="H21" i="67"/>
  <c r="G21" i="67"/>
  <c r="N20" i="67"/>
  <c r="M20" i="67"/>
  <c r="L20" i="67"/>
  <c r="K20" i="67"/>
  <c r="I20" i="67"/>
  <c r="H20" i="67"/>
  <c r="G20" i="67"/>
  <c r="N19" i="67"/>
  <c r="M19" i="67"/>
  <c r="M23" i="67" s="1"/>
  <c r="L19" i="67"/>
  <c r="K19" i="67"/>
  <c r="I19" i="67"/>
  <c r="H19" i="67"/>
  <c r="G19" i="67"/>
  <c r="N18" i="67"/>
  <c r="N23" i="67" s="1"/>
  <c r="M18" i="67"/>
  <c r="L18" i="67"/>
  <c r="L23" i="67" s="1"/>
  <c r="O23" i="67" s="1"/>
  <c r="K18" i="67"/>
  <c r="I18" i="67"/>
  <c r="H18" i="67"/>
  <c r="G18" i="67"/>
  <c r="N17" i="67"/>
  <c r="M17" i="67"/>
  <c r="L17" i="67"/>
  <c r="K17" i="67"/>
  <c r="I17" i="67"/>
  <c r="H17" i="67"/>
  <c r="G17" i="67"/>
  <c r="N16" i="67"/>
  <c r="M16" i="67"/>
  <c r="L16" i="67"/>
  <c r="K16" i="67"/>
  <c r="I16" i="67"/>
  <c r="H16" i="67"/>
  <c r="G16" i="67"/>
  <c r="B45" i="67" l="1"/>
  <c r="E45" i="67" s="1"/>
  <c r="F45" i="67"/>
  <c r="G43" i="67"/>
  <c r="B47" i="67"/>
  <c r="G47" i="67" s="1"/>
  <c r="E43" i="67"/>
  <c r="F44" i="67"/>
  <c r="G45" i="67"/>
  <c r="F43" i="67"/>
  <c r="H133" i="67"/>
  <c r="B44" i="67"/>
  <c r="G44" i="67" s="1"/>
  <c r="J47" i="67" l="1"/>
  <c r="N47" i="67" s="1"/>
  <c r="J43" i="67"/>
  <c r="N43" i="67" s="1"/>
  <c r="H45" i="67"/>
  <c r="L45" i="67" s="1"/>
  <c r="B46" i="67"/>
  <c r="B48" i="67"/>
  <c r="F47" i="67"/>
  <c r="E44" i="67"/>
  <c r="E47" i="67"/>
  <c r="J45" i="67"/>
  <c r="N45" i="67" s="1"/>
  <c r="I45" i="67"/>
  <c r="M45" i="67" s="1"/>
  <c r="J44" i="67"/>
  <c r="N44" i="67" s="1"/>
  <c r="H43" i="67"/>
  <c r="L43" i="67" s="1"/>
  <c r="I44" i="67"/>
  <c r="M44" i="67" s="1"/>
  <c r="I43" i="67"/>
  <c r="M43" i="67" s="1"/>
  <c r="H44" i="67" l="1"/>
  <c r="L44" i="67" s="1"/>
  <c r="G48" i="67"/>
  <c r="E48" i="67"/>
  <c r="F48" i="67"/>
  <c r="I47" i="67"/>
  <c r="M47" i="67" s="1"/>
  <c r="E46" i="67"/>
  <c r="F46" i="67"/>
  <c r="G46" i="67"/>
  <c r="H47" i="67"/>
  <c r="L47" i="67" s="1"/>
  <c r="H48" i="67" l="1"/>
  <c r="L48" i="67" s="1"/>
  <c r="J48" i="67"/>
  <c r="N48" i="67" s="1"/>
  <c r="I48" i="67"/>
  <c r="M48" i="67" s="1"/>
  <c r="J46" i="67"/>
  <c r="N46" i="67" s="1"/>
  <c r="I46" i="67"/>
  <c r="M46" i="67" s="1"/>
  <c r="H46" i="67"/>
  <c r="L46" i="67" s="1"/>
  <c r="N50" i="67" l="1"/>
  <c r="L50" i="67"/>
  <c r="M50" i="67"/>
  <c r="O51" i="67" s="1"/>
  <c r="C127" i="63" l="1"/>
  <c r="B127" i="63"/>
  <c r="O73" i="63"/>
  <c r="O86" i="63" s="1"/>
  <c r="N73" i="63"/>
  <c r="N83" i="63" s="1"/>
  <c r="M73" i="63"/>
  <c r="M86" i="63" s="1"/>
  <c r="L73" i="63"/>
  <c r="L86" i="63" s="1"/>
  <c r="K73" i="63"/>
  <c r="K85" i="63" s="1"/>
  <c r="J73" i="63"/>
  <c r="J85" i="63" s="1"/>
  <c r="I73" i="63"/>
  <c r="H73" i="63"/>
  <c r="H84" i="63" s="1"/>
  <c r="G73" i="63"/>
  <c r="G86" i="63" s="1"/>
  <c r="F73" i="63"/>
  <c r="F83" i="63" s="1"/>
  <c r="E73" i="63"/>
  <c r="E86" i="63" s="1"/>
  <c r="D73" i="63"/>
  <c r="D86" i="63" s="1"/>
  <c r="C73" i="63"/>
  <c r="C85" i="63" s="1"/>
  <c r="B73" i="63"/>
  <c r="B85" i="63" s="1"/>
  <c r="O39" i="63"/>
  <c r="N39" i="63"/>
  <c r="M39" i="63"/>
  <c r="L39" i="63"/>
  <c r="K39" i="63"/>
  <c r="J39" i="63"/>
  <c r="I39" i="63"/>
  <c r="H39" i="63"/>
  <c r="G39" i="63"/>
  <c r="F39" i="63"/>
  <c r="B39" i="63"/>
  <c r="O38" i="63"/>
  <c r="N38" i="63"/>
  <c r="M38" i="63"/>
  <c r="L38" i="63"/>
  <c r="K38" i="63"/>
  <c r="J38" i="63"/>
  <c r="I38" i="63"/>
  <c r="H38" i="63"/>
  <c r="G38" i="63"/>
  <c r="F38" i="63"/>
  <c r="B38" i="63"/>
  <c r="B40" i="63" s="1"/>
  <c r="B50" i="63" s="1"/>
  <c r="I40" i="63" l="1"/>
  <c r="I50" i="63" s="1"/>
  <c r="J40" i="63"/>
  <c r="J50" i="63" s="1"/>
  <c r="D148" i="63" s="1"/>
  <c r="G81" i="63"/>
  <c r="O81" i="63"/>
  <c r="M82" i="63"/>
  <c r="B79" i="63"/>
  <c r="E82" i="63"/>
  <c r="G83" i="63"/>
  <c r="C79" i="63"/>
  <c r="G79" i="63"/>
  <c r="O84" i="63"/>
  <c r="O79" i="63"/>
  <c r="G85" i="63"/>
  <c r="G80" i="63"/>
  <c r="M49" i="63"/>
  <c r="D153" i="63" s="1"/>
  <c r="M50" i="63"/>
  <c r="C154" i="63" s="1"/>
  <c r="J84" i="63"/>
  <c r="J80" i="63"/>
  <c r="M40" i="63"/>
  <c r="O80" i="63"/>
  <c r="H83" i="63"/>
  <c r="L85" i="63"/>
  <c r="D85" i="63"/>
  <c r="D81" i="63"/>
  <c r="O83" i="63"/>
  <c r="O85" i="63"/>
  <c r="B80" i="63"/>
  <c r="G40" i="63"/>
  <c r="G50" i="63" s="1"/>
  <c r="D142" i="63" s="1"/>
  <c r="O40" i="63"/>
  <c r="O50" i="63" s="1"/>
  <c r="B84" i="63"/>
  <c r="H79" i="63"/>
  <c r="L81" i="63"/>
  <c r="G84" i="63"/>
  <c r="D50" i="63"/>
  <c r="C50" i="63"/>
  <c r="L40" i="63"/>
  <c r="L49" i="63" s="1"/>
  <c r="B49" i="63"/>
  <c r="K40" i="63"/>
  <c r="K50" i="63" s="1"/>
  <c r="E50" i="63"/>
  <c r="C81" i="63"/>
  <c r="I85" i="63"/>
  <c r="I81" i="63"/>
  <c r="I86" i="63"/>
  <c r="I82" i="63"/>
  <c r="I83" i="63"/>
  <c r="I79" i="63"/>
  <c r="C86" i="63"/>
  <c r="C82" i="63"/>
  <c r="C83" i="63"/>
  <c r="C84" i="63"/>
  <c r="C80" i="63"/>
  <c r="K81" i="63"/>
  <c r="I49" i="63"/>
  <c r="F40" i="63"/>
  <c r="F49" i="63" s="1"/>
  <c r="N40" i="63"/>
  <c r="N50" i="63" s="1"/>
  <c r="D146" i="63"/>
  <c r="C146" i="63"/>
  <c r="H40" i="63"/>
  <c r="H49" i="63" s="1"/>
  <c r="K86" i="63"/>
  <c r="K82" i="63"/>
  <c r="K83" i="63"/>
  <c r="K79" i="63"/>
  <c r="K84" i="63"/>
  <c r="K80" i="63"/>
  <c r="C148" i="63"/>
  <c r="E83" i="63"/>
  <c r="E79" i="63"/>
  <c r="E84" i="63"/>
  <c r="E80" i="63"/>
  <c r="E85" i="63"/>
  <c r="E81" i="63"/>
  <c r="M83" i="63"/>
  <c r="M79" i="63"/>
  <c r="M84" i="63"/>
  <c r="M80" i="63"/>
  <c r="M85" i="63"/>
  <c r="M81" i="63"/>
  <c r="I80" i="63"/>
  <c r="I84" i="63"/>
  <c r="N82" i="63"/>
  <c r="N86" i="63"/>
  <c r="G82" i="63"/>
  <c r="O82" i="63"/>
  <c r="F82" i="63"/>
  <c r="F86" i="63"/>
  <c r="J49" i="63"/>
  <c r="J79" i="63"/>
  <c r="D80" i="63"/>
  <c r="L80" i="63"/>
  <c r="F81" i="63"/>
  <c r="N81" i="63"/>
  <c r="H82" i="63"/>
  <c r="B83" i="63"/>
  <c r="J83" i="63"/>
  <c r="D84" i="63"/>
  <c r="L84" i="63"/>
  <c r="F85" i="63"/>
  <c r="N85" i="63"/>
  <c r="H86" i="63"/>
  <c r="D79" i="63"/>
  <c r="L79" i="63"/>
  <c r="F80" i="63"/>
  <c r="N80" i="63"/>
  <c r="H81" i="63"/>
  <c r="B82" i="63"/>
  <c r="J82" i="63"/>
  <c r="D83" i="63"/>
  <c r="L83" i="63"/>
  <c r="F84" i="63"/>
  <c r="N84" i="63"/>
  <c r="H85" i="63"/>
  <c r="B86" i="63"/>
  <c r="J86" i="63"/>
  <c r="F79" i="63"/>
  <c r="N79" i="63"/>
  <c r="H80" i="63"/>
  <c r="B81" i="63"/>
  <c r="J81" i="63"/>
  <c r="D82" i="63"/>
  <c r="L82" i="63"/>
  <c r="D154" i="63" l="1"/>
  <c r="C142" i="63"/>
  <c r="G49" i="63"/>
  <c r="G95" i="63"/>
  <c r="O95" i="63"/>
  <c r="D190" i="63" s="1"/>
  <c r="L50" i="63"/>
  <c r="D152" i="63" s="1"/>
  <c r="M51" i="63"/>
  <c r="O94" i="63"/>
  <c r="O96" i="63" s="1"/>
  <c r="C153" i="63"/>
  <c r="K49" i="63"/>
  <c r="D149" i="63" s="1"/>
  <c r="J94" i="63"/>
  <c r="C179" i="63" s="1"/>
  <c r="B94" i="63"/>
  <c r="H95" i="63"/>
  <c r="D176" i="63" s="1"/>
  <c r="H94" i="63"/>
  <c r="C175" i="63" s="1"/>
  <c r="G87" i="63"/>
  <c r="O49" i="63"/>
  <c r="C157" i="63" s="1"/>
  <c r="C158" i="63"/>
  <c r="L94" i="63"/>
  <c r="C183" i="63" s="1"/>
  <c r="D94" i="63"/>
  <c r="C167" i="63" s="1"/>
  <c r="D158" i="63"/>
  <c r="D139" i="63"/>
  <c r="C139" i="63"/>
  <c r="D156" i="63"/>
  <c r="C156" i="63"/>
  <c r="C94" i="63"/>
  <c r="E87" i="63"/>
  <c r="E95" i="63"/>
  <c r="F50" i="63"/>
  <c r="D179" i="63"/>
  <c r="J95" i="63"/>
  <c r="J87" i="63"/>
  <c r="D145" i="63"/>
  <c r="C145" i="63"/>
  <c r="I51" i="63"/>
  <c r="G94" i="63"/>
  <c r="I94" i="63"/>
  <c r="D138" i="63"/>
  <c r="C138" i="63"/>
  <c r="L87" i="63"/>
  <c r="L95" i="63"/>
  <c r="B95" i="63"/>
  <c r="B87" i="63"/>
  <c r="M87" i="63"/>
  <c r="M95" i="63"/>
  <c r="H50" i="63"/>
  <c r="K94" i="63"/>
  <c r="O87" i="63"/>
  <c r="K87" i="63"/>
  <c r="K95" i="63"/>
  <c r="C136" i="63"/>
  <c r="D136" i="63"/>
  <c r="D87" i="63"/>
  <c r="D95" i="63"/>
  <c r="J51" i="63"/>
  <c r="D147" i="63"/>
  <c r="C147" i="63"/>
  <c r="C150" i="63"/>
  <c r="D150" i="63"/>
  <c r="B51" i="63"/>
  <c r="D49" i="63"/>
  <c r="E49" i="63"/>
  <c r="C49" i="63"/>
  <c r="N87" i="63"/>
  <c r="N95" i="63"/>
  <c r="D151" i="63"/>
  <c r="C151" i="63"/>
  <c r="H87" i="63"/>
  <c r="E94" i="63"/>
  <c r="D141" i="63"/>
  <c r="C141" i="63"/>
  <c r="G51" i="63"/>
  <c r="N49" i="63"/>
  <c r="C149" i="63"/>
  <c r="K51" i="63"/>
  <c r="F87" i="63"/>
  <c r="F95" i="63"/>
  <c r="N94" i="63"/>
  <c r="C87" i="63"/>
  <c r="C95" i="63"/>
  <c r="I95" i="63"/>
  <c r="I87" i="63"/>
  <c r="D174" i="63"/>
  <c r="C174" i="63"/>
  <c r="F94" i="63"/>
  <c r="M94" i="63"/>
  <c r="D143" i="63"/>
  <c r="H51" i="63"/>
  <c r="C143" i="63"/>
  <c r="C134" i="63"/>
  <c r="D134" i="63"/>
  <c r="C189" i="63" l="1"/>
  <c r="D175" i="63"/>
  <c r="C152" i="63"/>
  <c r="L51" i="63"/>
  <c r="C190" i="63"/>
  <c r="D189" i="63"/>
  <c r="D183" i="63"/>
  <c r="C176" i="63"/>
  <c r="H96" i="63"/>
  <c r="D167" i="63"/>
  <c r="D157" i="63"/>
  <c r="O51" i="63"/>
  <c r="D186" i="63"/>
  <c r="C186" i="63"/>
  <c r="D177" i="63"/>
  <c r="I96" i="63"/>
  <c r="C177" i="63"/>
  <c r="D185" i="63"/>
  <c r="C185" i="63"/>
  <c r="M96" i="63"/>
  <c r="D169" i="63"/>
  <c r="C169" i="63"/>
  <c r="E96" i="63"/>
  <c r="D133" i="63"/>
  <c r="C133" i="63"/>
  <c r="C51" i="63"/>
  <c r="D182" i="63"/>
  <c r="C182" i="63"/>
  <c r="C173" i="63"/>
  <c r="G96" i="63"/>
  <c r="D173" i="63"/>
  <c r="D172" i="63"/>
  <c r="C172" i="63"/>
  <c r="D178" i="63"/>
  <c r="C178" i="63"/>
  <c r="D180" i="63"/>
  <c r="C180" i="63"/>
  <c r="D166" i="63"/>
  <c r="C166" i="63"/>
  <c r="D137" i="63"/>
  <c r="C137" i="63"/>
  <c r="E51" i="63"/>
  <c r="D135" i="63"/>
  <c r="C135" i="63"/>
  <c r="D51" i="63"/>
  <c r="J96" i="63"/>
  <c r="D188" i="63"/>
  <c r="C188" i="63"/>
  <c r="N51" i="63"/>
  <c r="D155" i="63"/>
  <c r="C155" i="63"/>
  <c r="D168" i="63"/>
  <c r="C168" i="63"/>
  <c r="C181" i="63"/>
  <c r="K96" i="63"/>
  <c r="D181" i="63"/>
  <c r="B96" i="63"/>
  <c r="D140" i="63"/>
  <c r="C140" i="63"/>
  <c r="C165" i="63"/>
  <c r="C96" i="63"/>
  <c r="D165" i="63"/>
  <c r="C171" i="63"/>
  <c r="F96" i="63"/>
  <c r="D171" i="63"/>
  <c r="D184" i="63"/>
  <c r="C184" i="63"/>
  <c r="D187" i="63"/>
  <c r="C187" i="63"/>
  <c r="N96" i="63"/>
  <c r="C144" i="63"/>
  <c r="D144" i="63"/>
  <c r="D170" i="63"/>
  <c r="C170" i="63"/>
  <c r="D96" i="63"/>
  <c r="L96" i="63"/>
  <c r="F51" i="63"/>
  <c r="D159" i="63" l="1"/>
  <c r="D191" i="63"/>
  <c r="C191" i="63"/>
  <c r="C159" i="63"/>
  <c r="N100" i="76"/>
</calcChain>
</file>

<file path=xl/sharedStrings.xml><?xml version="1.0" encoding="utf-8"?>
<sst xmlns="http://schemas.openxmlformats.org/spreadsheetml/2006/main" count="2775" uniqueCount="765">
  <si>
    <t>Standardized Climate Scenario Exercise 2024</t>
  </si>
  <si>
    <t>Code</t>
  </si>
  <si>
    <t>Asset Class Name</t>
  </si>
  <si>
    <t>Industry Sector</t>
  </si>
  <si>
    <t>PD</t>
  </si>
  <si>
    <t>LGD</t>
  </si>
  <si>
    <t>CROP</t>
  </si>
  <si>
    <t>LIVE</t>
  </si>
  <si>
    <t>FORS</t>
  </si>
  <si>
    <t>FOOD</t>
  </si>
  <si>
    <t>OIL - EXTR</t>
  </si>
  <si>
    <t xml:space="preserve">GAS </t>
  </si>
  <si>
    <t>COAL</t>
  </si>
  <si>
    <t>EINT - MINE</t>
  </si>
  <si>
    <t>GAS</t>
  </si>
  <si>
    <t>OIL - OTHR</t>
  </si>
  <si>
    <t>OTHR</t>
  </si>
  <si>
    <t>RFND</t>
  </si>
  <si>
    <t>SERV</t>
  </si>
  <si>
    <t>FINC</t>
  </si>
  <si>
    <t>REST</t>
  </si>
  <si>
    <t>Fossil Fuel Electricity Production</t>
  </si>
  <si>
    <t>Hydro Electricity Production</t>
  </si>
  <si>
    <t>Coal Industry and Support</t>
  </si>
  <si>
    <t>Fossil Fuel Refinery</t>
  </si>
  <si>
    <t>Natural Gas Industry and Support</t>
  </si>
  <si>
    <t>Oil Extraction</t>
  </si>
  <si>
    <t>Oil Extraction Support</t>
  </si>
  <si>
    <t>Sand Oil Extraction and Support</t>
  </si>
  <si>
    <t>Crop Production and Support</t>
  </si>
  <si>
    <t>Livestock Production and Support</t>
  </si>
  <si>
    <t>Finance and Insurance</t>
  </si>
  <si>
    <t>Real Estate</t>
  </si>
  <si>
    <t>asset_class</t>
  </si>
  <si>
    <t>Asset Class</t>
  </si>
  <si>
    <t>Scenario</t>
  </si>
  <si>
    <t>Canada</t>
  </si>
  <si>
    <t>region</t>
  </si>
  <si>
    <t>ID</t>
  </si>
  <si>
    <t>Submission Key</t>
  </si>
  <si>
    <t>Description</t>
  </si>
  <si>
    <t>Data Type</t>
  </si>
  <si>
    <t>Standard</t>
  </si>
  <si>
    <t>Text</t>
  </si>
  <si>
    <t>Integer</t>
  </si>
  <si>
    <t>Region</t>
  </si>
  <si>
    <t>weighted_average_maturity</t>
  </si>
  <si>
    <t>Corporate and commercial lending exposures</t>
  </si>
  <si>
    <t>111, 1151, 41112</t>
  </si>
  <si>
    <t>112, 1152, 41111</t>
  </si>
  <si>
    <t>113, 1153, 321</t>
  </si>
  <si>
    <t>Food and Beverage industry and support</t>
  </si>
  <si>
    <t>114, 311, 312, 4131, 4132, 445</t>
  </si>
  <si>
    <t>EINT-MINE</t>
  </si>
  <si>
    <t>2122, 2123, 213117, 213119</t>
  </si>
  <si>
    <t>EINT-PAPR</t>
  </si>
  <si>
    <t>EINT-MANF</t>
  </si>
  <si>
    <t>325, 327, 331, 332</t>
  </si>
  <si>
    <t>EINT-WATR</t>
  </si>
  <si>
    <t>2213, 23711, 562</t>
  </si>
  <si>
    <t>ELEC-FOSS</t>
  </si>
  <si>
    <t>ELEC-HYDR</t>
  </si>
  <si>
    <t>ELEC-RNEW</t>
  </si>
  <si>
    <t>Electricity Production from Renewable Sources and Nuclear</t>
  </si>
  <si>
    <t>221113, 221119</t>
  </si>
  <si>
    <t>ELEC-OTHR</t>
  </si>
  <si>
    <t>22112, 23713, 335</t>
  </si>
  <si>
    <t>2121, 213117, 213119</t>
  </si>
  <si>
    <t>OIL-EXTR</t>
  </si>
  <si>
    <t>21111, 213111</t>
  </si>
  <si>
    <t>OIL-SAND</t>
  </si>
  <si>
    <t>OIL-OTHR</t>
  </si>
  <si>
    <t>213118, 23712</t>
  </si>
  <si>
    <t>324, 326, 412, 457, 486</t>
  </si>
  <si>
    <t>TRNS-AIR</t>
  </si>
  <si>
    <t>481, 4881</t>
  </si>
  <si>
    <t>TRNS-RAIL</t>
  </si>
  <si>
    <t>TRNS-OTHR</t>
  </si>
  <si>
    <t xml:space="preserve">Other Industries </t>
  </si>
  <si>
    <t>236, 2372, 2373, 2379, 238, 313, 314, 315, 316, 333, 334, 337, 339</t>
  </si>
  <si>
    <t>Region Name</t>
  </si>
  <si>
    <t>CAN</t>
  </si>
  <si>
    <t>United States</t>
  </si>
  <si>
    <t>South America, Central America, and the Caribbean</t>
  </si>
  <si>
    <t>Rest of Europe</t>
  </si>
  <si>
    <t>Expected credit losses (ECL) as per IFRS 9, unadjusted for climate risks</t>
  </si>
  <si>
    <t>baseline_ECL</t>
  </si>
  <si>
    <t>Baseline ECL</t>
  </si>
  <si>
    <t>Industry Sectors</t>
  </si>
  <si>
    <t>Regional Sectors</t>
  </si>
  <si>
    <t>Years in the Lifetime of the exposure</t>
  </si>
  <si>
    <t>EAD</t>
  </si>
  <si>
    <t>logit PD</t>
  </si>
  <si>
    <t>Lifetime Years</t>
  </si>
  <si>
    <t>Discount Factor</t>
  </si>
  <si>
    <t>Annual ECL</t>
  </si>
  <si>
    <t>Discount Rate</t>
  </si>
  <si>
    <t>Pessimistic  Scenario</t>
  </si>
  <si>
    <t>Baseline Scenario*</t>
  </si>
  <si>
    <t>Optimistic Scenario</t>
  </si>
  <si>
    <t>ECL of Pessimistic  Scenario</t>
  </si>
  <si>
    <t>ECL of Baseline Scenario*</t>
  </si>
  <si>
    <t>ECL of Optimistic Scenario</t>
  </si>
  <si>
    <t>Weighted ECL</t>
  </si>
  <si>
    <t>Total ECL</t>
  </si>
  <si>
    <t>Scenario Weights</t>
  </si>
  <si>
    <t>Snapshot for Calculations</t>
  </si>
  <si>
    <t>&lt;-- chose the snapshot from the drop menu for the ECL calculations</t>
  </si>
  <si>
    <t>Years in the Lifetime for the snapshot</t>
  </si>
  <si>
    <t>Corresponding PD Add-ons</t>
  </si>
  <si>
    <t>Climate Adjusted PD</t>
  </si>
  <si>
    <t>Climate Adjusted  LGD</t>
  </si>
  <si>
    <t>Pessimistic   Scenario</t>
  </si>
  <si>
    <t>Baseline Scenario</t>
  </si>
  <si>
    <t>Weighted Climate ECL</t>
  </si>
  <si>
    <t>Credit Bucket</t>
  </si>
  <si>
    <t>PD climate Add-on</t>
  </si>
  <si>
    <t>…</t>
  </si>
  <si>
    <t>[DRAFT] Instructions</t>
  </si>
  <si>
    <t>NAICS Codes with Multiple Sectors</t>
  </si>
  <si>
    <t>exposure_amount</t>
  </si>
  <si>
    <t>Credit Quality Bucket</t>
  </si>
  <si>
    <t>immediate_CA_ECL_2030</t>
  </si>
  <si>
    <t>Climate Adjusted Lifetime ECLs under Below 2℃ immediate scenario for 2030</t>
  </si>
  <si>
    <t>immediate_CA_ECL_2035</t>
  </si>
  <si>
    <t>immediate_CA_ECL_2040</t>
  </si>
  <si>
    <t>immediate_CA_ECL_2045</t>
  </si>
  <si>
    <t>immediate_CA_ECL_2050</t>
  </si>
  <si>
    <t>Climate Adjusted Lifetime ECLs under Below 2℃ immediate scenario for 2035</t>
  </si>
  <si>
    <t>Climate Adjusted Lifetime ECLs under Below 2℃ immediate scenario for 2040</t>
  </si>
  <si>
    <t>Climate Adjusted Lifetime ECLs under Below 2℃ immediate scenario for 2045</t>
  </si>
  <si>
    <t>Climate Adjusted Lifetime ECLs under Below 2℃ immediate scenario for 2050</t>
  </si>
  <si>
    <t>delayed_CA_ECL_2030</t>
  </si>
  <si>
    <t>Climate Adjusted Lifetime ECLs under Below 2℃ delayed scenario for 2030</t>
  </si>
  <si>
    <t>delayed_CA_ECL_2035</t>
  </si>
  <si>
    <t>Climate Adjusted Lifetime ECLs under Below 2℃ delayed scenario for 2035</t>
  </si>
  <si>
    <t>delayed_CA_ECL_2040</t>
  </si>
  <si>
    <t>Climate Adjusted Lifetime ECLs under Below 2℃ delayed scenario for 2040</t>
  </si>
  <si>
    <t>delayed_CA_ECL_2045</t>
  </si>
  <si>
    <t>Climate Adjusted Lifetime ECLs under Below 2℃ delayed scenario for 2045</t>
  </si>
  <si>
    <t>delayed_CA_ECL_2050</t>
  </si>
  <si>
    <t>Climate Adjusted Lifetime ECLs under Below 2℃ delayed scenario for 2050</t>
  </si>
  <si>
    <t>netzero_CA_ECL_2030</t>
  </si>
  <si>
    <t>Climate Adjusted Lifetime ECLs under Net zero 2050 scenario for 2030</t>
  </si>
  <si>
    <t>netzero_CA_ECL_2035</t>
  </si>
  <si>
    <t>Climate Adjusted Lifetime ECLs under Net zero 2050 scenario for 2035</t>
  </si>
  <si>
    <t>netzero_CA_ECL_2040</t>
  </si>
  <si>
    <t>Climate Adjusted Lifetime ECLs under Net zero 2050 scenario for 2040</t>
  </si>
  <si>
    <t>netzero_CA_ECL_2045</t>
  </si>
  <si>
    <t>Climate Adjusted Lifetime ECLs under Net zero 2050 scenario for 2045</t>
  </si>
  <si>
    <t>netzero_CA_ECL_2050</t>
  </si>
  <si>
    <t>Climate Adjusted Lifetime ECLs under Net zero 2050 scenario for 2050</t>
  </si>
  <si>
    <t>Total reported exposure amount, expressed in Canadian Dollars</t>
  </si>
  <si>
    <t>immediate_CA_MV_2030</t>
  </si>
  <si>
    <t>immediate_CA_MV_2035</t>
  </si>
  <si>
    <t>immediate_CA_MV_2040</t>
  </si>
  <si>
    <t>immediate_CA_MV_2045</t>
  </si>
  <si>
    <t>immediate_CA_MV_2050</t>
  </si>
  <si>
    <t>delayed_CA_MV_2030</t>
  </si>
  <si>
    <t>delayed_CA_MV_2035</t>
  </si>
  <si>
    <t>delayed_CA_MV_2040</t>
  </si>
  <si>
    <t>delayed_CA_MV_2045</t>
  </si>
  <si>
    <t>delayed_CA_MV_2050</t>
  </si>
  <si>
    <t>netzero_CA_MV_2030</t>
  </si>
  <si>
    <t>netzero_CA_MV_2035</t>
  </si>
  <si>
    <t>netzero_CA_MV_2040</t>
  </si>
  <si>
    <t>netzero_CA_MV_2045</t>
  </si>
  <si>
    <t>netzero_CA_MV_2050</t>
  </si>
  <si>
    <t>Advanced European economies</t>
  </si>
  <si>
    <t>Advanced Asian and Oceanic Economies</t>
  </si>
  <si>
    <t>A_EU</t>
  </si>
  <si>
    <t>R_EU</t>
  </si>
  <si>
    <t>ME</t>
  </si>
  <si>
    <t>Lower Bound for PD (inclusive)</t>
  </si>
  <si>
    <t>Upper Bound for PD (exclusive)</t>
  </si>
  <si>
    <t>VAN</t>
  </si>
  <si>
    <t>CAL</t>
  </si>
  <si>
    <t>WIN</t>
  </si>
  <si>
    <t>MON</t>
  </si>
  <si>
    <t>SAG</t>
  </si>
  <si>
    <t>FSAs in Scope</t>
  </si>
  <si>
    <t>Regional Sectors for Flood Risk</t>
  </si>
  <si>
    <t>industry_sector</t>
  </si>
  <si>
    <t>credit_quality_bucket</t>
  </si>
  <si>
    <t>Regional Sector</t>
  </si>
  <si>
    <t>Electricity Support and Distribution</t>
  </si>
  <si>
    <t>Energy Intensive Industries</t>
  </si>
  <si>
    <t>Manufacturing</t>
  </si>
  <si>
    <t>Mining</t>
  </si>
  <si>
    <t>Paper and Pulp</t>
  </si>
  <si>
    <t>Water and Sewage System and Waste Management</t>
  </si>
  <si>
    <t>Fossil Fuels</t>
  </si>
  <si>
    <t>Transportation</t>
  </si>
  <si>
    <t>Air Transportation</t>
  </si>
  <si>
    <t>Rail Transportation</t>
  </si>
  <si>
    <t>Agriculture and Forestry</t>
  </si>
  <si>
    <t>Service Sectors</t>
  </si>
  <si>
    <t>Other Sectors</t>
  </si>
  <si>
    <t>Total exposure amount, expressed in Canadian Dollars</t>
  </si>
  <si>
    <t>Sector Name 1</t>
  </si>
  <si>
    <t>Sector Name 2</t>
  </si>
  <si>
    <t>CANADA</t>
  </si>
  <si>
    <t>CA</t>
  </si>
  <si>
    <t>US</t>
  </si>
  <si>
    <t>A_AS_OC</t>
  </si>
  <si>
    <t>R_AS_OS</t>
  </si>
  <si>
    <t>Rest of Asian and Oceanic Economies</t>
  </si>
  <si>
    <t> Middle East</t>
  </si>
  <si>
    <t>AF</t>
  </si>
  <si>
    <t> Africa</t>
  </si>
  <si>
    <t>Corresponding Alpha 3 - ISO Codes</t>
  </si>
  <si>
    <t>LA</t>
  </si>
  <si>
    <t>ASM, GUM, MNP, PRI, UMI, USA, VIR</t>
  </si>
  <si>
    <t>ATG, ARG, BHS, BRB, BLZ, BOL, BES, BRA, CHL, COL, CRI, CUB, DMA, DOM, ECU, SLV, GRD, GLP, GTM, GUY, HTI, HND, JAM, MTQ, MEX, NIC, PAN, PRY, PER, KNA, LCA, VCT, SUR, TTO, URY, VEN</t>
  </si>
  <si>
    <t>ALA, AND, AIA, ABW, AUT, BEL, BMU, BVT, IOT, CYM, HRV, CUW, CYP, CZE, DNK, EST, FLK, FRO, FIN, FRA, GUF, PYF, ATF, DEU, GIB, GRC, GRL, ISL, IRL, IMN, ISR, ITA, JEY, LVA, LIE, LTU, LUX, MLT, MCO, MSR, NLD, NCL, NOR, PCN, PRT, BLM, SHN, MAF, SPM, SMR, SXM, SVK, SVN, SGS, ESP, SJM, SWE, CHE, TCA, GBR, VGB, WLF</t>
  </si>
  <si>
    <t>ALB, BLR, BIH, BGR, GEO, GGY, VAT, HUN, MDA, MNE, POL, MKD, ROU, RUS, SRB, TUR, UKR</t>
  </si>
  <si>
    <t>AUS, CXR, CCK, COK, HMD, HKG, JPN, KOR, MAC, NZL, NIU, NFK, SGP, TWN, TKL</t>
  </si>
  <si>
    <t>AFG, ARM, AZE, BGD, BTN, BRN, KHM, CHN, FJI, IND, IDN, KAZ, KIR, PRK, KGZ, LAO, MYS, MDV, MHL, FSM, MNG, MMR, NRU, NPL, PAK, PSE, PNG, PHL, WSM, SLB, LKA, TJK, THA, TLS, TON, TKM, TUV, UZB, VUT, VNM</t>
  </si>
  <si>
    <t>BHR, IRN, IRQ, JOR, KWT, LBN, OMN, PLW, QAT, SAU, SYR, ARE, YEM</t>
  </si>
  <si>
    <t>DZA, AGO, BEN, BWA, BFA, BDI, CPV, CMR, CAF, TCD, COM, COD, COG, CIV, DJI, EGY, GNQ, ERI, SWZ, ETH, GAB, GMB, GHA, GIN, GNB, KEN, LSO, LBR, LBY, MDG, MWI, MLI, MRT, MUS, MYT, MAR, MOZ, NAM, NER, NGA, REU, RWA, STP, SEN, SYC, SLE, SOM, ZAF, SSD, SDN, TZA, TGO, TUN, UGA, ESH, ZMB, ZWE</t>
  </si>
  <si>
    <t>323, 41113, 41119, 4133, 4134, 414, 415, 416, 417, 418, 419, 441, 444, 449, 455, 456, 458, 459, 49, 51, 54, 55, 561, 61, 62, 71, 72, 81, 91</t>
  </si>
  <si>
    <t>United States and all its dependent territories</t>
  </si>
  <si>
    <t>Remaining European countries not classified as advanced by IMF</t>
  </si>
  <si>
    <t>All advanced economies in Asia and Oceania and their territories</t>
  </si>
  <si>
    <t>All African countries</t>
  </si>
  <si>
    <t>Illustrative Example for Credit Risk Calculation</t>
  </si>
  <si>
    <t>Fictional Exposure's Characterisitcs</t>
  </si>
  <si>
    <t>Optimistic  Scenario</t>
  </si>
  <si>
    <t>SCSE Credit Quality Buckets</t>
  </si>
  <si>
    <t>Bucket Label</t>
  </si>
  <si>
    <t>Asset Risk Bucket</t>
  </si>
  <si>
    <t>Estimated PD</t>
  </si>
  <si>
    <t>Climate Adjusted ECL</t>
  </si>
  <si>
    <t>PD Add-on</t>
  </si>
  <si>
    <t>Below 2℃ immediate</t>
  </si>
  <si>
    <t xml:space="preserve">The credit quality bucket of the exposure is determined using the estimated credit quality PD for year 2024. The credit quality PD is the weighted average of the PD estimates in 2024 using the same weights to calculate the baseline ECL. </t>
  </si>
  <si>
    <t>SCSE Workbook</t>
  </si>
  <si>
    <t>Exposure type</t>
  </si>
  <si>
    <t>Vancouver, British Columbia</t>
  </si>
  <si>
    <t>Calgary, Alberta</t>
  </si>
  <si>
    <t>Edmonton, Alberta</t>
  </si>
  <si>
    <t>Winnipeg, Manitoba</t>
  </si>
  <si>
    <t>Kitchener-Waterloo-Cambridge, Ontario</t>
  </si>
  <si>
    <t>Fredericton, New Brunswick</t>
  </si>
  <si>
    <t>EDM</t>
  </si>
  <si>
    <t>QUE</t>
  </si>
  <si>
    <t>SHE</t>
  </si>
  <si>
    <t>FRE</t>
  </si>
  <si>
    <t>KWC</t>
  </si>
  <si>
    <t>OGA</t>
  </si>
  <si>
    <t>V1M, V2W, V2X, V2Y, V2Z, V3A, V3B, V3C, V3E, V3H, V3J, V3K, V3L, V3M, V3N, V3R, V3S, V3T, V3V, V3W, V3X, V3Y, V3Z, V4A, V4B, V4C, V4E, V4G, V4K, V4L, V4M, V4N, V4P, V4R, V4W, V5*, V6*, V7A, V7B, V7C, V7E, V7G, V7J, V7K, V7L, V7M, V7N, V7P, V7R, V7S, V7T, V7V, V7W, V7X, V7Y</t>
  </si>
  <si>
    <t>T5*, T6*, T8L, T8N</t>
  </si>
  <si>
    <t>T1X, T1Y, T2*, T3A, T3B, T3C, T3E, T3G, T3H, T3J, T3K, T3L, T3M, T3N, T3P, T3R, T3S, T4C</t>
  </si>
  <si>
    <t>K1*, K2*, K4A, K4B, K4C, K4K, K4M, K4P, J8L, J8M, J8P, J8R, J8T, J8V, J8X, J8Y, J8Z, J9A, J9H, J9J</t>
  </si>
  <si>
    <t>N1C, N1E, N1G, N1H, N1K, N1L, N1P, N1R, N1S, N1T, N2A, N2B, N2C, N2E, N2G, N2H, N2J, N2K, N2L, N2M, N2N, N2P, N2R, N2T, N2V, N3C, N3E, N3H</t>
  </si>
  <si>
    <t>E2V, E3A, E3B, E3C, E3E, E3G</t>
  </si>
  <si>
    <t>J1C, J1E, J1G, J1H, J1J, J1K, J1L, J1M, J1N, J1P, J1R</t>
  </si>
  <si>
    <t>H**, J0L, J0N, J0P, J0S, J2W, J2Y, J3A, J3B, J3E, J3G, J3H, J3L, J3N, J3V, J3X, J3Y, J3Z, J4*, J5A, J5B, J5C, J5K, J5L, J5N, J5R, J5T, J5W, J5X, J5Y, J5Z, J6A, J6J, J6N, J6R, J6V, J6W, J6X, J6Y, J6Z, J7A, J7B, J7C, J7E, J7G, J7H, J7J, J7K, J7L, J7M, J7N, J7R, J7T, J7V, J7W, J7X, J7Y, J7Z</t>
  </si>
  <si>
    <t>G1*, G2*, G3E, G3G, G3J, G3K</t>
  </si>
  <si>
    <t>R2*, R3*, R4A, R4G, R4H, R4J, R5A, R5K, R5P</t>
  </si>
  <si>
    <t>Exposure Type</t>
  </si>
  <si>
    <t>2121, 213113</t>
  </si>
  <si>
    <t>111, 1151</t>
  </si>
  <si>
    <t>2122, 2123, 213114, 213115</t>
  </si>
  <si>
    <t>221113, 221114, 221115, 221116, 221117, 221118</t>
  </si>
  <si>
    <t>114, 311, 312, 4244, 4248, 445</t>
  </si>
  <si>
    <t>Forestry and Support</t>
  </si>
  <si>
    <t>21113, 213111, 213112, 2212, 23712</t>
  </si>
  <si>
    <t>112, 1152</t>
  </si>
  <si>
    <t>21112, 213111</t>
  </si>
  <si>
    <t>213112, 23712</t>
  </si>
  <si>
    <t>Other Transportation</t>
  </si>
  <si>
    <t>336, 483, 484, 485, 487, 4882, 4883, 4884, 4885, 4889</t>
  </si>
  <si>
    <t>21111, 213111, 213118, 2212, 23712</t>
  </si>
  <si>
    <t>Canadian NAICS Codes</t>
  </si>
  <si>
    <t>US NAICS Codes</t>
  </si>
  <si>
    <t>324, 326, 4247, 457, 486</t>
  </si>
  <si>
    <t>323, 423, 4241, 4242, 4243, 4245, 4246, 4249, 425, 441, 444, 449, 455, 456, 458, 459, 49, 51, 54, 55, 561, 61, 62, 71, 72, 81, 92</t>
  </si>
  <si>
    <t>South America, Central America, and the Caribbean, excluding other countries' dependent territories</t>
  </si>
  <si>
    <t>Advanced European economies and their territories, including Israel, which is classified as an advanced economy by IMF, due to the similarities in its economic model to European advanced economies</t>
  </si>
  <si>
    <t>Remaining Asian and Oceanic Economies not classified as advanced by IMF, excluding other countries' dependent territories</t>
  </si>
  <si>
    <t>All middle eastern economies, excluding Israel which is the only economy in the region classified as ‘Advanced’ by IMF</t>
  </si>
  <si>
    <t>Credit Quality PD Range</t>
  </si>
  <si>
    <t>This document contains the instructions to complete the Standardized Climate Scenario Exercise (SCSE) Workbook. These instructions are intended to be read with the SCSE Methodology.</t>
  </si>
  <si>
    <t>Completed SCSE Workbooks can be submitted to climateScenario-scenarioClimatique@osfi-bsif.gc.ca. The due date is December 20th, 2024.</t>
  </si>
  <si>
    <t>Decimal (2 digits)</t>
  </si>
  <si>
    <t>Data fields for SCSE Workbook, Credit Risk Worksheet</t>
  </si>
  <si>
    <t>See SCSE Methodology for climate adjusted market values</t>
  </si>
  <si>
    <t>Climate adjusted market values under Below 2℃ immediate scenario for 2030</t>
  </si>
  <si>
    <t>Climate adjusted market values under Below 2℃ immediate scenario for 2035</t>
  </si>
  <si>
    <t>Climate adjusted market values under Below 2℃ immediate scenario for 2040</t>
  </si>
  <si>
    <t>Climate adjusted market values under Below 2℃ immediate scenario for 2045</t>
  </si>
  <si>
    <t>Climate adjusted market values under Below 2℃ immediate scenario for 2050</t>
  </si>
  <si>
    <t>Climate adjusted market values under Below 2℃ delayed scenario for 2030</t>
  </si>
  <si>
    <t>Climate adjusted market values under Below 2℃ delayed scenario for 2035</t>
  </si>
  <si>
    <t>Climate adjusted market values under Below 2℃ delayed scenario for 2040</t>
  </si>
  <si>
    <t>Climate adjusted market values under Below 2℃ delayed scenario for 2045</t>
  </si>
  <si>
    <t>Climate adjusted market values under Below 2℃ delayed scenario for 2050</t>
  </si>
  <si>
    <t>Climate adjusted market values under Net zero 2050 scenario for 2030</t>
  </si>
  <si>
    <t>Climate adjusted market values under Net zero 2050 scenario for 2035</t>
  </si>
  <si>
    <t>Climate adjusted market values under Net zero 2050 scenario for 2040</t>
  </si>
  <si>
    <t>Climate adjusted market values under Net zero 2050 scenario for 2045</t>
  </si>
  <si>
    <t>Climate adjusted market values under Net zero 2050 scenario for 2050</t>
  </si>
  <si>
    <t>Total market value as of Q4 2023, expressed in Canadian Dollars</t>
  </si>
  <si>
    <t>SCSE Instructions for Market Risk for Common Shares</t>
  </si>
  <si>
    <t>SCSE Instructions for Credit Risk</t>
  </si>
  <si>
    <t>SCSE Instructions for Market Risk for Corporate Bonds and Preferred Shares</t>
  </si>
  <si>
    <t>SCSE Industry Sectors for Credit and Market Risk</t>
  </si>
  <si>
    <t>SCSE Regional Sectors for Credit and Market Risk</t>
  </si>
  <si>
    <t>SCSE Credit Quality Buckets for Credit Risk and Market Risk for Corporate Bonds and Preferred Shares</t>
  </si>
  <si>
    <t>Corporate bonds</t>
  </si>
  <si>
    <t>Public and private corporate bonds that are part of the banking book</t>
  </si>
  <si>
    <t>Corporate bonds that are accounted as Fair Value through Other Comprehensive Income (FVOCI) and Amortized Cost</t>
  </si>
  <si>
    <t>Preferred shares</t>
  </si>
  <si>
    <t xml:space="preserve">Corporate and commercial lending exposures that are part of the banking book, such as loans and lease receivables, </t>
  </si>
  <si>
    <t>Corporate and commercial lending exposures such as non-residential mortgage loans that are accounted as Fair Value through Other Comprehensive Income and Amortized cost</t>
  </si>
  <si>
    <t>Details for Deposit Taking Institutions</t>
  </si>
  <si>
    <t>Details for Insurers</t>
  </si>
  <si>
    <t>Credit Risk Asset Classification</t>
  </si>
  <si>
    <t>SCSE Asset Classification for Credit Risk and Market Risk for Corporate Bonds and Preferred Shares</t>
  </si>
  <si>
    <t>Applicable to:</t>
  </si>
  <si>
    <t>SCSE Instructions for Flood Risk Module</t>
  </si>
  <si>
    <t>Step 1 - Obtaining and processing proxy heating source data</t>
  </si>
  <si>
    <t xml:space="preserve">The following tables summarize provincial level heating source data which are then used in the calculations for the Real Estate Transition Risk module. Note that this data source serves as an example of reasonable proxy data that could be used within this module, if property-level/more granular data is not available. Participants are encouraged to explore the below data source as well as other data sources that could be used in this module.
</t>
  </si>
  <si>
    <t>Step 1a: Obtain the proxy data</t>
  </si>
  <si>
    <t>Source:</t>
  </si>
  <si>
    <t>Statistics Canada. Table 38-10-0286-01  Primary heating systems and type of energy</t>
  </si>
  <si>
    <t>Details:</t>
  </si>
  <si>
    <t>Primary Heating Source</t>
  </si>
  <si>
    <t>Territories</t>
  </si>
  <si>
    <t>Provinces</t>
  </si>
  <si>
    <t>YT</t>
  </si>
  <si>
    <t>NT</t>
  </si>
  <si>
    <t>NU</t>
  </si>
  <si>
    <t>BC</t>
  </si>
  <si>
    <t>AB</t>
  </si>
  <si>
    <t>SK</t>
  </si>
  <si>
    <t>MB</t>
  </si>
  <si>
    <t>ON</t>
  </si>
  <si>
    <t>QC</t>
  </si>
  <si>
    <t>NB</t>
  </si>
  <si>
    <t>NL</t>
  </si>
  <si>
    <t>NS</t>
  </si>
  <si>
    <t>PE</t>
  </si>
  <si>
    <t>Natural gas</t>
  </si>
  <si>
    <t>F</t>
  </si>
  <si>
    <t>Oil</t>
  </si>
  <si>
    <t>Wood or wood pellets</t>
  </si>
  <si>
    <t>Propane</t>
  </si>
  <si>
    <t>Other fuel</t>
  </si>
  <si>
    <t>Electricity</t>
  </si>
  <si>
    <t>Outside of electricity, all other sources are classed as fuel-based.</t>
  </si>
  <si>
    <t>Fuel-based</t>
  </si>
  <si>
    <t>Non fuel-based</t>
  </si>
  <si>
    <t>The following tables summarize provincial level electricity generation source data which are then used in the calculations for the Real Estate Transition Risk module. Note that this data source serves as an example of reasonable proxy data that could be used within this module, if property-level/more granular data is not available. Participants are encouraged to explore the below data source as well as other data sources that could be used in this module.</t>
  </si>
  <si>
    <t>Step 2a: Obtain the proxy data</t>
  </si>
  <si>
    <t>Electricity Generation - Canada.ca (cer-rec.gc.ca)</t>
  </si>
  <si>
    <t>Electricity Generation Source</t>
  </si>
  <si>
    <t>Hydro / Wave / Tidal</t>
  </si>
  <si>
    <t>Uranium</t>
  </si>
  <si>
    <t>Natural Gas</t>
  </si>
  <si>
    <t>Coal &amp; Coke</t>
  </si>
  <si>
    <t>Wind</t>
  </si>
  <si>
    <t>Biomass / Geothermal</t>
  </si>
  <si>
    <t>Solar</t>
  </si>
  <si>
    <t>Total</t>
  </si>
  <si>
    <t>Step 2b: Calculate percentages for each region</t>
  </si>
  <si>
    <t>Hydro, uranium, wind and solar are classed as non fuel-based and all other sources are classed as fuel-based.</t>
  </si>
  <si>
    <t>Step 3 - Applying calculated proxy parameters to portfolio data</t>
  </si>
  <si>
    <t>Step 3a: Aggregate provincial level data for all in-scope exposures</t>
  </si>
  <si>
    <t>Province / Territory</t>
  </si>
  <si>
    <t>Exposure</t>
  </si>
  <si>
    <t>Step 3b: Apply proxy primary heating source parameters to aggregated provincial level data</t>
  </si>
  <si>
    <t>Heating Source</t>
  </si>
  <si>
    <t>FUEL</t>
  </si>
  <si>
    <t>NONFUEL</t>
  </si>
  <si>
    <t>Illustrative Example for Real Estate Transition Risk Calculation</t>
  </si>
  <si>
    <t>Step 1b: Group the primary heating sources into fuel-based and non fuel-based sources</t>
  </si>
  <si>
    <t>Step 1c: Use adjustments to clean the data</t>
  </si>
  <si>
    <t>The following adjustments were applied to clean the data and make it usable within the context of the module:
- Adjustment 1 - Scale data for each province so that it totals 100%
- Adjustment 2 - For the territories, assume Canada-wide data</t>
  </si>
  <si>
    <t>As mentioned, the data below is entirely fictional and used only for illustrative purposes. The figures do not relate to any real portfolio or a representative portfolio.</t>
  </si>
  <si>
    <t>Market Risk Asset Classification</t>
  </si>
  <si>
    <t>Common shares</t>
  </si>
  <si>
    <t>Market risk for common shares (section 3.5.2)</t>
  </si>
  <si>
    <t>Market risk for corporate bonds and preferred shares (section 3.5.3)</t>
  </si>
  <si>
    <t xml:space="preserve">Publicly listed common shares that are part of the  trading book </t>
  </si>
  <si>
    <t xml:space="preserve">Publicly listed preferred shares that are part of the trading book </t>
  </si>
  <si>
    <t>Publicly listed preferred shares that are accounted as Fair Value through Other Comprehensive Income and Amortized Cost</t>
  </si>
  <si>
    <t>Publicly listed preferred shares that are part of the banking book and fall under IFRS 9 ECL</t>
  </si>
  <si>
    <t>Publicly listed common shares that are  accounted as Fair Value through Profit and Loss (FVTPL)</t>
  </si>
  <si>
    <t>Credit risk  for corporate bonds and preferred shares (section 3.4)</t>
  </si>
  <si>
    <t>Credit risk for corporate bonds and preferred shares (section 3.4)</t>
  </si>
  <si>
    <t>province</t>
  </si>
  <si>
    <t>exposure_type</t>
  </si>
  <si>
    <t>0.0% &lt; LTV ≤ 50.0%</t>
  </si>
  <si>
    <t>50.0% &lt; LTV ≤ 60.0%</t>
  </si>
  <si>
    <t>60.0% &lt; LTV ≤ 70.0%</t>
  </si>
  <si>
    <t>70.0% &lt; LTV ≤ 75.0%</t>
  </si>
  <si>
    <t>75.0% &lt; LTV ≤ 80.0%</t>
  </si>
  <si>
    <t>80.0% &lt; LTV ≤ 85.0%</t>
  </si>
  <si>
    <t>85.0% &lt; LTV ≤ 90.0%</t>
  </si>
  <si>
    <t>90.0% &lt; LTV ≤ 95.0%</t>
  </si>
  <si>
    <t>LTV Range</t>
  </si>
  <si>
    <t>LTV Bucket</t>
  </si>
  <si>
    <t>Reporting Snapshot</t>
  </si>
  <si>
    <t>Years in Scenario</t>
  </si>
  <si>
    <t>Year Key</t>
  </si>
  <si>
    <t>See "Industry Sectors" tab for values</t>
  </si>
  <si>
    <t>Illustrative Example - Market value change estimation for Corporate bonds</t>
  </si>
  <si>
    <t>PV01</t>
  </si>
  <si>
    <t>(per 1Mn of the principal)</t>
  </si>
  <si>
    <t>CS01</t>
  </si>
  <si>
    <t xml:space="preserve">Step 1: Derive the baseline PD </t>
  </si>
  <si>
    <t>Step 1</t>
  </si>
  <si>
    <t>Step 2</t>
  </si>
  <si>
    <t>Step 3</t>
  </si>
  <si>
    <t>Step 5</t>
  </si>
  <si>
    <t>Step 6</t>
  </si>
  <si>
    <t>Baseline PD Rating</t>
  </si>
  <si>
    <t>Baseline PD</t>
  </si>
  <si>
    <t>Climate PD Add-On</t>
  </si>
  <si>
    <t>Baseline CS (bps)</t>
  </si>
  <si>
    <t>Climate CS (bps)</t>
  </si>
  <si>
    <t>E2</t>
  </si>
  <si>
    <t>E6</t>
  </si>
  <si>
    <t>Year-sector Key</t>
  </si>
  <si>
    <t>E1</t>
  </si>
  <si>
    <t>E3</t>
  </si>
  <si>
    <t>E4</t>
  </si>
  <si>
    <t>E5</t>
  </si>
  <si>
    <t>E7</t>
  </si>
  <si>
    <t>E8</t>
  </si>
  <si>
    <t>E9</t>
  </si>
  <si>
    <t>E10</t>
  </si>
  <si>
    <t>E11</t>
  </si>
  <si>
    <t>SCSE Instructions for Real Estate Transition Risk</t>
  </si>
  <si>
    <t>Heating source category (fuel or nonfuel) /</t>
  </si>
  <si>
    <t>power_source</t>
  </si>
  <si>
    <t>Power source category (fuel or nonfuel)</t>
  </si>
  <si>
    <t>Province or territory</t>
  </si>
  <si>
    <t>Loan-to-value bucket, where applicable</t>
  </si>
  <si>
    <t>SCSE Instructions for Wildfire Risk Module</t>
  </si>
  <si>
    <t>Regional Sectors for Wildfire Risk</t>
  </si>
  <si>
    <t>Northwest Territories</t>
  </si>
  <si>
    <t>Northern Alberta</t>
  </si>
  <si>
    <t>Northern Saskatchewan</t>
  </si>
  <si>
    <t>Northern Manitoba</t>
  </si>
  <si>
    <t>Northwest Ontario</t>
  </si>
  <si>
    <t>Northern Québec</t>
  </si>
  <si>
    <t>T0H, T0P, T0G, T0A</t>
  </si>
  <si>
    <t>S0J, S0M, S0E, S0K</t>
  </si>
  <si>
    <t>R0B</t>
  </si>
  <si>
    <t>P0V</t>
  </si>
  <si>
    <t>J0Y, G0G</t>
  </si>
  <si>
    <t>X0E</t>
  </si>
  <si>
    <t>A0C, A0G, A0K, A0P</t>
  </si>
  <si>
    <t>G7B, G7G, G7H, G7J, G7K, G7N, G7S, G7T, G7X, G7Y, G7Z, G8A</t>
  </si>
  <si>
    <t>All 10 provinces and 3 territories as codes (e.g., AB for Alberta)</t>
  </si>
  <si>
    <t>See SCSE Methodology for principles of categorizing into fuel-based sources and non fuel-based sources</t>
  </si>
  <si>
    <t>SCSE LTV Buckets</t>
  </si>
  <si>
    <t>Investment Properties and Own use Property for insurers</t>
  </si>
  <si>
    <t>Investments - Mortgage Loans for insurers</t>
  </si>
  <si>
    <t>Owned land, buildings, and immobile equipment</t>
  </si>
  <si>
    <t>The SCSE Instructions include three types of tabs:</t>
  </si>
  <si>
    <t>Data fields for SCSE Workbook, Market Risk Common Shares Worksheet</t>
  </si>
  <si>
    <t>weighted_average_duration</t>
  </si>
  <si>
    <t>SCSE Instructions for Identification</t>
  </si>
  <si>
    <t>FOR PART II OF THE SCSE CONSULATION: Identification worksheet</t>
  </si>
  <si>
    <t>Participating FRFIs shall submit a completed copy of the Identification Worksheet from the SCSE Workbook by May 10, 2024.</t>
  </si>
  <si>
    <t>Financial institutions that are not required to complete the SCSE, but wish to do so on a voluntary basis shall also submit the Identification worksheet by the same date</t>
  </si>
  <si>
    <t>See "Transition Regions" tab for values</t>
  </si>
  <si>
    <t>See "Credit Quality Buckets" tab for values</t>
  </si>
  <si>
    <t>See "Transition Asset Classes" tab for values</t>
  </si>
  <si>
    <t>2 digit codes for provinces and territories</t>
  </si>
  <si>
    <t>Insured amount for insurance, outstanding balance for loans</t>
  </si>
  <si>
    <t>Financial institutions that are not required to complete the SCSE, but wish to do so on a voluntary basis shall submit the Identification worksheet by the same date.</t>
  </si>
  <si>
    <t>Exposure weighted average duration per million of the exposure</t>
  </si>
  <si>
    <t>Exposure weighted average remaining maturity in years</t>
  </si>
  <si>
    <t>95.0% &lt; LTV</t>
  </si>
  <si>
    <t>Data fields for SCSE Workbook, Market Risk Corp Bonds Worksheet</t>
  </si>
  <si>
    <t>Data fields for SCSE Workbook, Real Estate Summary - DTIs</t>
  </si>
  <si>
    <t>Data fields for SCSE Workbook, Real Estate Summary - Insurers</t>
  </si>
  <si>
    <t>Data fields for SCSE Workbook, Flood Risk Template DTIs</t>
  </si>
  <si>
    <t>Exposure amount with scenario flood depths in bucket 1</t>
  </si>
  <si>
    <t>Exposure amount with scenario flood depths in bucket 2</t>
  </si>
  <si>
    <t>Exposure amount with scenario flood depths in bucket 3</t>
  </si>
  <si>
    <t>Exposure amount with scenario flood depths in bucket 4</t>
  </si>
  <si>
    <t>Exposure amount with scenario flood depths in bucket 5</t>
  </si>
  <si>
    <t>Exposure amount with scenario flood depths in bucket 6</t>
  </si>
  <si>
    <t>Exposure amount with scenario flood depths in bucket 7</t>
  </si>
  <si>
    <t>Exposure amount with scenario flood depths in bucket 8</t>
  </si>
  <si>
    <t>Exposure amount with scenario flood depths in bucket 9</t>
  </si>
  <si>
    <t>Exposure amount with scenario flood depths in bucket 10</t>
  </si>
  <si>
    <t>Mortgages - Secured by residential property - CMHC insured
Mortgages - Secured by residential property - other insured</t>
  </si>
  <si>
    <t>Collateral Type</t>
  </si>
  <si>
    <t>Single family dwellings, townhouses</t>
  </si>
  <si>
    <t>Condominiums, apartments</t>
  </si>
  <si>
    <t xml:space="preserve">Mortgages - Secured by other than residential property 
Non-mortgage loans - Secured by other than residential property </t>
  </si>
  <si>
    <t>Buildings</t>
  </si>
  <si>
    <t>Non-buildings</t>
  </si>
  <si>
    <t>Mortgage insurance</t>
  </si>
  <si>
    <t>Commercial property insurance</t>
  </si>
  <si>
    <t>Residential property insurance</t>
  </si>
  <si>
    <t>Northeast Newfoundland &amp; Eastern Labrador</t>
  </si>
  <si>
    <t>Exposure Types for Physical Risks - DTIs</t>
  </si>
  <si>
    <t>Exposure Types for Physical Risks - Insurers</t>
  </si>
  <si>
    <t>Code for Flood Risk</t>
  </si>
  <si>
    <t xml:space="preserve">Mortgages - Secured by residential property - unInsured
HELOCs - Secured by residential property 
Non-mortgage loans excluding HELOCs - Secured by residential property 
Reverse mortgages - Secured by residential property </t>
  </si>
  <si>
    <t>SCSE LTV for Physical Risk Modules</t>
  </si>
  <si>
    <t>SCSE Exposure Types for Physical Risk Modules</t>
  </si>
  <si>
    <t>SCSE Regional Sectors for Flood Risk and Wildfire Risk</t>
  </si>
  <si>
    <t>Undrawn amount (where applicable) with scenario flood depths in bucket 1</t>
  </si>
  <si>
    <t>Undrawn amount (where applicable) with scenario flood depths in bucket 2</t>
  </si>
  <si>
    <t>Undrawn amount (where applicable) with scenario flood depths in bucket 3</t>
  </si>
  <si>
    <t>Undrawn amount (where applicable) with scenario flood depths in bucket 4</t>
  </si>
  <si>
    <t>Undrawn amount (where applicable) with scenario flood depths in bucket 5</t>
  </si>
  <si>
    <t>Undrawn amount (where applicable) with scenario flood depths in bucket 6</t>
  </si>
  <si>
    <t>Undrawn amount (where applicable) with scenario flood depths in bucket 7</t>
  </si>
  <si>
    <t>Undrawn amount (where applicable) with scenario flood depths in bucket 8</t>
  </si>
  <si>
    <t>Undrawn amount (where applicable) with scenario flood depths in bucket 9</t>
  </si>
  <si>
    <t>Undrawn amount (where applicable) with scenario flood depths in bucket 10</t>
  </si>
  <si>
    <t>Mean baseline flood depth with scenario flood depths in bucket 1</t>
  </si>
  <si>
    <t>Mean baseline flood depth with scenario flood depths in bucket 7</t>
  </si>
  <si>
    <t>Mean baseline flood depth with scenario flood depths in bucket 8</t>
  </si>
  <si>
    <t>Mean baseline flood depth with scenario flood depths in bucket 2</t>
  </si>
  <si>
    <t>Mean baseline flood depth with scenario flood depths in bucket 3</t>
  </si>
  <si>
    <t>Mean baseline flood depth with scenario flood depths in bucket 4</t>
  </si>
  <si>
    <t>Mean baseline flood depth with scenario flood depths in bucket 5</t>
  </si>
  <si>
    <t>Mean baseline flood depth with scenario flood depths in bucket 6</t>
  </si>
  <si>
    <t>Mean baseline flood depth with scenario flood depths in bucket 9</t>
  </si>
  <si>
    <t>Mean baseline flood depth with scenario flood depths in bucket 10</t>
  </si>
  <si>
    <t>Exposure amount with scenario wildfire depths in bucket 1</t>
  </si>
  <si>
    <t>Exposure amount with scenario wildfire depths in bucket 2</t>
  </si>
  <si>
    <t>Exposure amount with scenario wildfire depths in bucket 3</t>
  </si>
  <si>
    <t>Exposure amount with scenario wildfire depths in bucket 4</t>
  </si>
  <si>
    <t>Exposure amount with scenario wildfire depths in bucket 5</t>
  </si>
  <si>
    <t>Exposure amount with scenario wildfire depths in bucket 6</t>
  </si>
  <si>
    <t>Exposure amount with scenario wildfire depths in bucket 7</t>
  </si>
  <si>
    <t>Exposure amount with scenario wildfire depths in bucket 8</t>
  </si>
  <si>
    <t>Exposure amount with scenario wildfire depths in bucket 9</t>
  </si>
  <si>
    <t>Exposure amount with scenario wildfire depths in bucket 10</t>
  </si>
  <si>
    <t>Undrawn amount (where applicable) with scenario wildfire depths in bucket 1</t>
  </si>
  <si>
    <t>Undrawn amount (where applicable) with scenario wildfire depths in bucket 2</t>
  </si>
  <si>
    <t>Undrawn amount (where applicable) with scenario wildfire depths in bucket 3</t>
  </si>
  <si>
    <t>Undrawn amount (where applicable) with scenario wildfire depths in bucket 4</t>
  </si>
  <si>
    <t>Undrawn amount (where applicable) with scenario wildfire depths in bucket 5</t>
  </si>
  <si>
    <t>Undrawn amount (where applicable) with scenario wildfire depths in bucket 6</t>
  </si>
  <si>
    <t>Undrawn amount (where applicable) with scenario wildfire depths in bucket 7</t>
  </si>
  <si>
    <t>Undrawn amount (where applicable) with scenario wildfire depths in bucket 8</t>
  </si>
  <si>
    <t>Undrawn amount (where applicable) with scenario wildfire depths in bucket 9</t>
  </si>
  <si>
    <t>Undrawn amount (where applicable) with scenario wildfire depths in bucket 10</t>
  </si>
  <si>
    <t>Data fields for SCSE Workbook, Wildfire Risk Template DTIs</t>
  </si>
  <si>
    <t>Data fields for SCSE Workbook, Flood Risk Template Insurers</t>
  </si>
  <si>
    <t>Data fields for SCSE Workbook, Wildfire Risk Template Insurers</t>
  </si>
  <si>
    <t>undrawn_amount</t>
  </si>
  <si>
    <t>Data fields for SCSE Workbook, Real Estate Transition Risk Worksheet, Heating Source</t>
  </si>
  <si>
    <t>Data fields for SCSE Workbook, Real Estate Transition Risk Worksheet, Power Source</t>
  </si>
  <si>
    <t>heating_source</t>
  </si>
  <si>
    <t>Undrawn Amount</t>
  </si>
  <si>
    <t>The appropriate %s have been applied to the provincial level data, treating Exposure and Undrawn Amount as independent.</t>
  </si>
  <si>
    <t xml:space="preserve">The draft methodology for this module highlights 2 summaries which are required. These are:
i) province level summary by primary heating source
ii) province level summary by primary power source
Both summaries rely on aggregating provincial/territory level data and then applying the proxy parameters.
</t>
  </si>
  <si>
    <t>Step 2c: Group the primary power sources into fuel-based and non fuel-based sources</t>
  </si>
  <si>
    <t>Primary Power Source</t>
  </si>
  <si>
    <t>Power Source</t>
  </si>
  <si>
    <t>In this example, proxy data has been obtained from Canada Energy Regulator. The source provides Canada level and territory/provincial level data on electricity generation which is used as a proxy for primary power sources for buildings.</t>
  </si>
  <si>
    <r>
      <t xml:space="preserve">In this tab, we provide an illustrative example of how proxy data could be used within the Real Estate Transition Risk module. The portfolio data in this example are hypothetical and are not designed to be realistic or representative of a participant's portfolio.
Step 1 - Obtaining and processing proxy heating source data
Step 2 - Obtaining and processing proxy power source data
Step 3 - Applying calculated proxy parameters to portfolio data
</t>
    </r>
    <r>
      <rPr>
        <b/>
        <sz val="11"/>
        <color theme="1"/>
        <rFont val="Calibri"/>
        <family val="2"/>
        <scheme val="minor"/>
      </rPr>
      <t xml:space="preserve">Caveats
</t>
    </r>
    <r>
      <rPr>
        <sz val="11"/>
        <color theme="1"/>
        <rFont val="Calibri"/>
        <family val="2"/>
        <scheme val="minor"/>
      </rPr>
      <t>The proxy data and proxy calculations in this tab serve as examples of the approaches that could be taken by participants in this module. As well as the approaches below, participants are encouraged to explore alternative approaches, and in any case, documentation of the data used and the calculation approach taken are required.
This tab does not provide a full list of assumptions and/or justification for these assumptions. Participants will need to provide all assumptions and justification for all assumptions used as it relates to their particular portfolio.</t>
    </r>
  </si>
  <si>
    <t>Exercise participants also include up to five contact names. It is strongly recommended to include at least two names as OSFI will use this contact information to share information with exercise participants.</t>
  </si>
  <si>
    <t>Exercise participants complete this worksheet with a Financial Institution name, and all of the financial institution codes included in the submission.</t>
  </si>
  <si>
    <t>This tab lists the data fields associated with the Market Risk Common Shares worksheet in the SCSE Workbook
Data fields 1 and 2 capture the dimensions of the data and are pre-populated. Every in-scope exposure falls into one, and only one row capturing a unique Industry Sector - Regional Sector combination. The number of rows in the Market Risk Common Shares Worksheet contains 234 rows capturing all of the possible combinations.
The remaining data fields are calculated values for that row. Data fields 3-19 contain values for exposure amounts, climate adjusted market values, and the amount of segregated fund guarantee assets for each unique combination. These fields have been prepopulated with zero values. The values can be left as zeros if a FI has no exposures for a given row.</t>
  </si>
  <si>
    <r>
      <rPr>
        <sz val="11"/>
        <color theme="1"/>
        <rFont val="Calibri"/>
        <family val="2"/>
        <scheme val="minor"/>
      </rPr>
      <t xml:space="preserve">See </t>
    </r>
    <r>
      <rPr>
        <b/>
        <u/>
        <sz val="11"/>
        <color theme="10"/>
        <rFont val="Calibri"/>
        <family val="2"/>
        <scheme val="minor"/>
      </rPr>
      <t>"Transition Regions"</t>
    </r>
    <r>
      <rPr>
        <sz val="11"/>
        <color theme="1"/>
        <rFont val="Calibri"/>
        <family val="2"/>
        <scheme val="minor"/>
      </rPr>
      <t xml:space="preserve"> tab for expected values</t>
    </r>
  </si>
  <si>
    <t xml:space="preserve">This tab lists the data fields associated with the Market Risk Corp Bonds worksheet in the SCSE Workbook
Data fields 1-4 capture the dimensions of the data and are pre-populated. Every in-scope exposure falls into one, and only one row capturing a unique Industry Sector - Regional Sector - Credit Quality Bucket - Asset Class combination. The Market Risk Corp Bonds Worksheet contains 2808 rows capturing all of the possible combinations.
The remaining data fields are calculated values for that row. Data fields 5-22 contain values for exposure amounts, climate adjusted market values and weighted average maturity, and the amount of segregated fund guarantee assets for each unique combination. These fields have been prepopulated with zero values. The values can be left as zeros if a FI has no exposures for a given row.
</t>
  </si>
  <si>
    <r>
      <t>For corporate bond exposures, the remaining effective maturity applicable to the Asset Category</t>
    </r>
    <r>
      <rPr>
        <b/>
        <sz val="11"/>
        <rFont val="Arial"/>
        <family val="2"/>
      </rPr>
      <t xml:space="preserve"> in years</t>
    </r>
  </si>
  <si>
    <r>
      <rPr>
        <sz val="11"/>
        <color theme="1"/>
        <rFont val="Calibri"/>
        <family val="2"/>
        <scheme val="minor"/>
      </rPr>
      <t xml:space="preserve">See </t>
    </r>
    <r>
      <rPr>
        <b/>
        <u/>
        <sz val="11"/>
        <color theme="10"/>
        <rFont val="Calibri"/>
        <family val="2"/>
        <scheme val="minor"/>
      </rPr>
      <t>"Transition Regions"</t>
    </r>
    <r>
      <rPr>
        <b/>
        <sz val="11"/>
        <color theme="1"/>
        <rFont val="Calibri"/>
        <family val="2"/>
        <scheme val="minor"/>
      </rPr>
      <t xml:space="preserve"> </t>
    </r>
    <r>
      <rPr>
        <sz val="11"/>
        <color theme="1"/>
        <rFont val="Calibri"/>
        <family val="2"/>
        <scheme val="minor"/>
      </rPr>
      <t>tab for expected values</t>
    </r>
  </si>
  <si>
    <t>Refers to the money duration of exposure, consistent with the definition of duration (CS01) in section 3.5.3 of the SCSE Methodology, and expressed in the applicable currency unit, per million of the exposure. To be populated only for corporate bonds and preferred shares.</t>
  </si>
  <si>
    <t>Total market value of common shares backing segregated funds, reported as part of the exposure_amount</t>
  </si>
  <si>
    <t>segfund_amt</t>
  </si>
  <si>
    <t>Total market value of common shares backing segregated funds as of Q4 2023</t>
  </si>
  <si>
    <t>Total market value of corporate bonds and preferred shares backing segregated funds as of Q4 2023</t>
  </si>
  <si>
    <r>
      <rPr>
        <sz val="11"/>
        <rFont val="Calibri"/>
        <family val="2"/>
        <scheme val="minor"/>
      </rPr>
      <t xml:space="preserve">See </t>
    </r>
    <r>
      <rPr>
        <b/>
        <u/>
        <sz val="11"/>
        <color theme="10"/>
        <rFont val="Calibri"/>
        <family val="2"/>
        <scheme val="minor"/>
      </rPr>
      <t>"Transition Asset Classes"</t>
    </r>
    <r>
      <rPr>
        <b/>
        <sz val="11"/>
        <rFont val="Calibri"/>
        <family val="2"/>
        <scheme val="minor"/>
      </rPr>
      <t xml:space="preserve"> </t>
    </r>
    <r>
      <rPr>
        <sz val="11"/>
        <rFont val="Calibri"/>
        <family val="2"/>
        <scheme val="minor"/>
      </rPr>
      <t>tab for expected values</t>
    </r>
  </si>
  <si>
    <t xml:space="preserve">The total exposure amounts reported here include any allocations to trading book or FVTPL corporate bonds and preferred shares in pooled funds such as mutual funds, exchange-traded funds. For life insurers, this field also includes any FVTPL corporate bonds and preferred shares backing segregated funds and index-linked products. </t>
  </si>
  <si>
    <t xml:space="preserve">Total market value of trading book or FVTPL corporate bonds and preferred shares backing segregated funds, reported as part of the exposure_amount </t>
  </si>
  <si>
    <r>
      <rPr>
        <sz val="11"/>
        <rFont val="Calibri"/>
        <family val="2"/>
        <scheme val="minor"/>
      </rPr>
      <t xml:space="preserve">See </t>
    </r>
    <r>
      <rPr>
        <b/>
        <u/>
        <sz val="11"/>
        <color theme="10"/>
        <rFont val="Calibri"/>
        <family val="2"/>
        <scheme val="minor"/>
      </rPr>
      <t>"Real Estate Exposure Types"</t>
    </r>
    <r>
      <rPr>
        <sz val="11"/>
        <rFont val="Calibri"/>
        <family val="2"/>
        <scheme val="minor"/>
      </rPr>
      <t xml:space="preserve"> tab for expected values</t>
    </r>
  </si>
  <si>
    <r>
      <rPr>
        <sz val="11"/>
        <rFont val="Calibri"/>
        <family val="2"/>
        <scheme val="minor"/>
      </rPr>
      <t xml:space="preserve">See </t>
    </r>
    <r>
      <rPr>
        <b/>
        <u/>
        <sz val="11"/>
        <color theme="10"/>
        <rFont val="Calibri"/>
        <family val="2"/>
        <scheme val="minor"/>
      </rPr>
      <t>"LTV Buckets"</t>
    </r>
    <r>
      <rPr>
        <sz val="11"/>
        <rFont val="Calibri"/>
        <family val="2"/>
        <scheme val="minor"/>
      </rPr>
      <t xml:space="preserve"> tab for expected values</t>
    </r>
  </si>
  <si>
    <t>SCSE Instructions for Real Estate Summary</t>
  </si>
  <si>
    <t>Flood risk bucketing scheme is to be determined and will be provided after the flood maps are made available</t>
  </si>
  <si>
    <r>
      <rPr>
        <sz val="11"/>
        <rFont val="Calibri"/>
        <family val="2"/>
        <scheme val="minor"/>
      </rPr>
      <t xml:space="preserve">See </t>
    </r>
    <r>
      <rPr>
        <b/>
        <u/>
        <sz val="11"/>
        <color theme="10"/>
        <rFont val="Calibri"/>
        <family val="2"/>
        <scheme val="minor"/>
      </rPr>
      <t>"Physical Risk Regions"</t>
    </r>
    <r>
      <rPr>
        <sz val="11"/>
        <rFont val="Calibri"/>
        <family val="2"/>
        <scheme val="minor"/>
      </rPr>
      <t xml:space="preserve"> tab for expected values</t>
    </r>
  </si>
  <si>
    <r>
      <rPr>
        <sz val="11"/>
        <rFont val="Calibri"/>
        <family val="2"/>
        <scheme val="minor"/>
      </rPr>
      <t>See</t>
    </r>
    <r>
      <rPr>
        <b/>
        <sz val="11"/>
        <rFont val="Calibri"/>
        <family val="2"/>
        <scheme val="minor"/>
      </rPr>
      <t xml:space="preserve"> </t>
    </r>
    <r>
      <rPr>
        <b/>
        <u/>
        <sz val="11"/>
        <color theme="10"/>
        <rFont val="Calibri"/>
        <family val="2"/>
        <scheme val="minor"/>
      </rPr>
      <t>"LTV Buckets"</t>
    </r>
    <r>
      <rPr>
        <u/>
        <sz val="11"/>
        <color theme="10"/>
        <rFont val="Calibri"/>
        <family val="2"/>
        <scheme val="minor"/>
      </rPr>
      <t xml:space="preserve"> </t>
    </r>
    <r>
      <rPr>
        <sz val="11"/>
        <rFont val="Calibri"/>
        <family val="2"/>
        <scheme val="minor"/>
      </rPr>
      <t>tab for expected values</t>
    </r>
  </si>
  <si>
    <t>exposure_amount_flood_bucket_1</t>
  </si>
  <si>
    <t>exposure_amount_flood_bucket_2</t>
  </si>
  <si>
    <t>exposure_amount_flood_bucket_3</t>
  </si>
  <si>
    <t>exposure_amount_flood_bucket_4</t>
  </si>
  <si>
    <t>exposure_amount_flood_bucket_5</t>
  </si>
  <si>
    <t>exposure_amount_flood_bucket_6</t>
  </si>
  <si>
    <t>exposure_amount_flood_bucket_7</t>
  </si>
  <si>
    <t>exposure_amount_flood_bucket_8</t>
  </si>
  <si>
    <t>exposure_amount_flood_bucket_9</t>
  </si>
  <si>
    <t>exposure_amount_flood_bucket_10</t>
  </si>
  <si>
    <t>undrawn_amount_flood_bucket_1</t>
  </si>
  <si>
    <t>undrawn_amount_flood_bucket_2</t>
  </si>
  <si>
    <t>undrawn_amount_flood_bucket_3</t>
  </si>
  <si>
    <t>undrawn_amount_flood_bucket_4</t>
  </si>
  <si>
    <t>undrawn_amount_flood_bucket_5</t>
  </si>
  <si>
    <t>undrawn_amount_flood_bucket_6</t>
  </si>
  <si>
    <t>undrawn_amount_flood_bucket_7</t>
  </si>
  <si>
    <t>undrawn_amount_flood_bucket_8</t>
  </si>
  <si>
    <t>undrawn_amount_flood_bucket_9</t>
  </si>
  <si>
    <t>undrawn_amount_flood_bucket_10</t>
  </si>
  <si>
    <t>average_flood_flood_bucket_1</t>
  </si>
  <si>
    <t>average_flood_flood_bucket_2</t>
  </si>
  <si>
    <t>average_flood_flood_bucket_3</t>
  </si>
  <si>
    <t>average_flood_flood_bucket_4</t>
  </si>
  <si>
    <t>average_flood_flood_bucket_5</t>
  </si>
  <si>
    <t>average_flood_flood_bucket_6</t>
  </si>
  <si>
    <t>average_flood_flood_bucket_7</t>
  </si>
  <si>
    <t>average_flood_flood_bucket_8</t>
  </si>
  <si>
    <t>average_flood_flood_bucket_9</t>
  </si>
  <si>
    <t>average_flood_flood_bucket_10</t>
  </si>
  <si>
    <t>exposure_amount_wildfire_bucket_1</t>
  </si>
  <si>
    <t>exposure_amount_wildfire_bucket_2</t>
  </si>
  <si>
    <t>exposure_amount_wildfire_bucket_3</t>
  </si>
  <si>
    <t>exposure_amount_wildfire_bucket_4</t>
  </si>
  <si>
    <t>exposure_amount_wildfire_bucket_5</t>
  </si>
  <si>
    <t>exposure_amount_wildfire_bucket_6</t>
  </si>
  <si>
    <t>exposure_amount_wildfire_bucket_7</t>
  </si>
  <si>
    <t>exposure_amount_wildfire_bucket_8</t>
  </si>
  <si>
    <t>exposure_amount_wildfire_bucket_9</t>
  </si>
  <si>
    <t>exposure_amount_wildfire_bucket_10</t>
  </si>
  <si>
    <t>undrawn_amount_wildfire_bucket_1</t>
  </si>
  <si>
    <t>undrawn_amount_wildfire_bucket_2</t>
  </si>
  <si>
    <t>undrawn_amount_wildfire_bucket_3</t>
  </si>
  <si>
    <t>undrawn_amount_wildfire_bucket_4</t>
  </si>
  <si>
    <t>undrawn_amount_wildfire_bucket_5</t>
  </si>
  <si>
    <t>undrawn_amount_wildfire_bucket_6</t>
  </si>
  <si>
    <t>undrawn_amount_wildfire_bucket_7</t>
  </si>
  <si>
    <t>undrawn_amount_wildfire_bucket_8</t>
  </si>
  <si>
    <t>undrawn_amount_wildfire_bucket_9</t>
  </si>
  <si>
    <t>undrawn_amount_wildfire_bucket_10</t>
  </si>
  <si>
    <t>average_wildfire_wildfire_bucket_1</t>
  </si>
  <si>
    <t>average_wildfire_wildfire_bucket_2</t>
  </si>
  <si>
    <t>average_wildfire_wildfire_bucket_3</t>
  </si>
  <si>
    <t>average_wildfire_wildfire_bucket_4</t>
  </si>
  <si>
    <t>average_wildfire_wildfire_bucket_5</t>
  </si>
  <si>
    <t>average_wildfire_wildfire_bucket_6</t>
  </si>
  <si>
    <t>average_wildfire_wildfire_bucket_7</t>
  </si>
  <si>
    <t>average_wildfire_wildfire_bucket_8</t>
  </si>
  <si>
    <t>average_wildfire_wildfire_bucket_9</t>
  </si>
  <si>
    <t>average_wildfire_wildfire_bucket_10</t>
  </si>
  <si>
    <r>
      <t>Note that as of Part II of SCSE Consultation; the information in this tab is final. FIs that wish to begin work on classifying their exposures by industry sector may do so knowing that OSFI will</t>
    </r>
    <r>
      <rPr>
        <b/>
        <i/>
        <sz val="11"/>
        <rFont val="Calibri"/>
        <family val="2"/>
        <scheme val="minor"/>
      </rPr>
      <t xml:space="preserve"> not </t>
    </r>
    <r>
      <rPr>
        <i/>
        <sz val="11"/>
        <rFont val="Calibri"/>
        <family val="2"/>
        <scheme val="minor"/>
      </rPr>
      <t>adjust this mapping.</t>
    </r>
  </si>
  <si>
    <t>This tab lists 25 Industry Sectors and their corresponding NAICS codes. The mapping is aligned with OSFI’s Climate Risk Return.
The sectoral assignment is based on “leading NAICS codes” which is defined as follows: if a NAICS code belongs to a sector, all the NAICS codes that start with the same digits also belong to that sector. For example, 111 is the NAICS code for Crop Production and therefore, all the NAICS codes that start with the digits 111 also belong to this sector. E.g., 1113 is the NAICS code for Fruit and Tree Nut Farming and belongs to the Crop Production sector.
The NAICS Codes with Multiple Sectors table lists NAICS codes that are used for more than one sector, which occurs because there is no further granularity available for these NAICS codes. Exposures to counterparties that are mapped to one of these NAICS codes are classified into one of the sectors based on the nature of the counterparty.</t>
  </si>
  <si>
    <r>
      <t xml:space="preserve">Note that as of Part II of SCSE Consultation; the information in this tab is final.  FIs that wish to begin work on classifying their exposures by region may do so knowing that OSFI will </t>
    </r>
    <r>
      <rPr>
        <b/>
        <i/>
        <sz val="11"/>
        <rFont val="Calibri"/>
        <family val="2"/>
        <scheme val="minor"/>
      </rPr>
      <t>not</t>
    </r>
    <r>
      <rPr>
        <i/>
        <sz val="11"/>
        <rFont val="Calibri"/>
        <family val="2"/>
        <scheme val="minor"/>
      </rPr>
      <t xml:space="preserve"> adjust this mapping.</t>
    </r>
  </si>
  <si>
    <t>This tab lists 9 Regional Sectors and their corresponding Alpha 3 - ISO codes. This mapping is unique to the credit and market risk modules of the SCSE.
The region assignment mostly aligns with regions' locations or continent with a few exceptions, e.g., dependent territories belong to the region of the parent state. Exceptions are included in the description column. 
A region name to Alpha 3 - ISO code mapping can be found at https://www.iso.org/iso-3166-country-codes.html, by clicking the "Online Browsing Platform" link.</t>
  </si>
  <si>
    <r>
      <t>0.00% ≤ PD</t>
    </r>
    <r>
      <rPr>
        <vertAlign val="subscript"/>
        <sz val="11"/>
        <color rgb="FF212121"/>
        <rFont val="Segoe UI"/>
        <family val="2"/>
      </rPr>
      <t>CQ</t>
    </r>
    <r>
      <rPr>
        <sz val="11"/>
        <color rgb="FF212121"/>
        <rFont val="Segoe UI"/>
        <family val="2"/>
      </rPr>
      <t xml:space="preserve"> &lt; 0.07%</t>
    </r>
  </si>
  <si>
    <r>
      <t>0.07% ≤ PD</t>
    </r>
    <r>
      <rPr>
        <vertAlign val="subscript"/>
        <sz val="11"/>
        <color rgb="FF212121"/>
        <rFont val="Segoe UI"/>
        <family val="2"/>
      </rPr>
      <t>CQ</t>
    </r>
    <r>
      <rPr>
        <sz val="11"/>
        <color rgb="FF212121"/>
        <rFont val="Segoe UI"/>
        <family val="2"/>
      </rPr>
      <t xml:space="preserve"> &lt; 0.25%</t>
    </r>
  </si>
  <si>
    <r>
      <t>0.25% ≤ PD</t>
    </r>
    <r>
      <rPr>
        <vertAlign val="subscript"/>
        <sz val="11"/>
        <color rgb="FF212121"/>
        <rFont val="Segoe UI"/>
        <family val="2"/>
      </rPr>
      <t>CQ</t>
    </r>
    <r>
      <rPr>
        <sz val="11"/>
        <color rgb="FF212121"/>
        <rFont val="Segoe UI"/>
        <family val="2"/>
      </rPr>
      <t xml:space="preserve"> &lt; 1.00%</t>
    </r>
  </si>
  <si>
    <r>
      <t>1.00% ≤ PD</t>
    </r>
    <r>
      <rPr>
        <vertAlign val="subscript"/>
        <sz val="11"/>
        <color rgb="FF212121"/>
        <rFont val="Segoe UI"/>
        <family val="2"/>
      </rPr>
      <t>CQ</t>
    </r>
    <r>
      <rPr>
        <sz val="11"/>
        <color rgb="FF212121"/>
        <rFont val="Segoe UI"/>
        <family val="2"/>
      </rPr>
      <t xml:space="preserve"> &lt; 7.00%</t>
    </r>
  </si>
  <si>
    <r>
      <t>7.00% ≤ PD</t>
    </r>
    <r>
      <rPr>
        <vertAlign val="subscript"/>
        <sz val="11"/>
        <color rgb="FF212121"/>
        <rFont val="Segoe UI"/>
        <family val="2"/>
      </rPr>
      <t>CQ</t>
    </r>
    <r>
      <rPr>
        <sz val="11"/>
        <color rgb="FF212121"/>
        <rFont val="Segoe UI"/>
        <family val="2"/>
      </rPr>
      <t xml:space="preserve"> &lt; 20.00%</t>
    </r>
  </si>
  <si>
    <r>
      <t>20.00% ≤ PD</t>
    </r>
    <r>
      <rPr>
        <vertAlign val="subscript"/>
        <sz val="11"/>
        <color rgb="FF212121"/>
        <rFont val="Segoe UI"/>
        <family val="2"/>
      </rPr>
      <t>CQ</t>
    </r>
    <r>
      <rPr>
        <sz val="11"/>
        <color rgb="FF212121"/>
        <rFont val="Segoe UI"/>
        <family val="2"/>
      </rPr>
      <t xml:space="preserve"> &lt; 100.00%</t>
    </r>
  </si>
  <si>
    <t>This tab lists 6 Credit Quality Buckets and their corresponding Credit Quality PD ranges. The purpose of the credit quality classification is solely to define appropriate climate PD adjustments for different initial PD values and is not a measurement of creditworthiness of underlying assets. 
Credit Quality PDs are defined in section 3.4.3 of the SCSE Methodology.</t>
  </si>
  <si>
    <t>Credit risk for corporate and commercial lending exposures (section 3.4)</t>
  </si>
  <si>
    <t>Ottawa-Gatineau, Ontario/Québec</t>
  </si>
  <si>
    <t>Montréal, Québec</t>
  </si>
  <si>
    <t>Québec City, Québec</t>
  </si>
  <si>
    <t>Sherbrooke, Québec</t>
  </si>
  <si>
    <t>Saguenay, Québec</t>
  </si>
  <si>
    <t>Any</t>
  </si>
  <si>
    <t xml:space="preserve">This tab contains an illustrative example of a hypothetical exposure which falls within the scope of the Credit Risk module. The calculations in this example are solely for illustrative purposes. All the numbers used for these calculations are hypothetical. The ECL is calculated on a simplified annualized calculation. This example is not to exemplify the ECL calculations and in a case of contradictions between the calculations and other requirements, including other sections of the methodology, the latter shall prevail.   </t>
  </si>
  <si>
    <t>The following table presents the FI’s forward looking IFRS 9 lifetime ECL calculations (as of December 2023) for the hypothetical exposure.
Each macroeconomic scenario's ECL is calculated as lifetime ECL using the respective projected PD values, and scenario-neutral LGD, and EAD values. The weighted averaged ECL is the Baseline ECL as defined in section 3.4.2 of the SCSE Methodology.</t>
  </si>
  <si>
    <t xml:space="preserve">For each climate scenario in scope of the exercise and each required snapshot in the time horizon of the exercise (i.e.,  2030, 2035, …, and 2050), the lifetime ECL is calculated after adjusting the PD and LGD using the scenario risk factors which will be provided by OSFI (illustrative values are provided in the table below).
The corresponding PD add-ons are extracted by selecting the year. If the lifetime expands beyond the time horizon of provided PD add-ons, the last value is used for the remaining lifetime. In this example, the PD add-ons are only provided up until 2053. Therefore, for 2054 and beyond the PD add-on of 2053 is used. </t>
  </si>
  <si>
    <t>Example I</t>
  </si>
  <si>
    <t>Example II</t>
  </si>
  <si>
    <t>Baseline risk Rating</t>
  </si>
  <si>
    <t xml:space="preserve">Principal amount </t>
  </si>
  <si>
    <t>(as of December 2023, CAD)</t>
  </si>
  <si>
    <t>Principal amount</t>
  </si>
  <si>
    <t>Risk Rating Grade Scale</t>
  </si>
  <si>
    <t>Financial Market Traded Credit Spreads</t>
  </si>
  <si>
    <t>Rating Grade</t>
  </si>
  <si>
    <t>Lower Bound</t>
  </si>
  <si>
    <t>Upper Bound</t>
  </si>
  <si>
    <t>Mapped PD</t>
  </si>
  <si>
    <t xml:space="preserve"> Rating Grade</t>
  </si>
  <si>
    <t>Credit Spread Sector A</t>
  </si>
  <si>
    <t>Credit Spread Sector B</t>
  </si>
  <si>
    <t>Default</t>
  </si>
  <si>
    <t>Baseline PD Value</t>
  </si>
  <si>
    <t>Step 2: Derive the climate adjusted PD</t>
  </si>
  <si>
    <r>
      <t xml:space="preserve">For each reporting snapshot 2030, 2035, 2040, 2045, and 2050, the climate adjusted PD </t>
    </r>
    <r>
      <rPr>
        <sz val="11"/>
        <rFont val="Calibri"/>
        <family val="2"/>
        <scheme val="minor"/>
      </rPr>
      <t xml:space="preserve">is calculated, using the baseline PD and the prescribed climate PD Add-ons. To do so, the PD Add-ons shall be selected from the SCSE table of PD Add-ons which are prescribed based on the bonds:
- Industry Sector (OIL-EXTR)
- Region (CA), and
- Credit Quality Bucket (2)
Subsequently, the baseline PD would be adjusted using the corresponding climate PD Add-ons.
</t>
    </r>
  </si>
  <si>
    <r>
      <t xml:space="preserve">For each reporting snapshot 2030, 2035, 2040, 2045, and 2050, the climate adjusted PD </t>
    </r>
    <r>
      <rPr>
        <sz val="11"/>
        <rFont val="Calibri"/>
        <family val="2"/>
        <scheme val="minor"/>
      </rPr>
      <t xml:space="preserve">is calculated, using the baseline PD and the prescribed climate PD Add-ons. To do so, the PD Add-ons shall be selected from the SCSE table of PD Add-ons which are prescribed based on the bonds:
- Industry Sector (ELEC-RNEW)
- Region (US), and
- Credit Quality Bucket (4)
Subsequently, the baseline PD would be adjusted using the corresponding climate PD Add-ons.
</t>
    </r>
  </si>
  <si>
    <t>Step 3: Derive the climate risk rating and the corresponding credit spread</t>
  </si>
  <si>
    <r>
      <t>For reporting snapshot - 2030, 2035, 2040, 2045, and 2050</t>
    </r>
    <r>
      <rPr>
        <i/>
        <sz val="11"/>
        <rFont val="Calibri"/>
        <family val="2"/>
        <scheme val="minor"/>
      </rPr>
      <t>,</t>
    </r>
    <r>
      <rPr>
        <sz val="11"/>
        <rFont val="Calibri"/>
        <family val="2"/>
        <scheme val="minor"/>
      </rPr>
      <t xml:space="preserve"> the annual credit spread shock is calculated as the difference between the climate adjusted credit spread</t>
    </r>
    <r>
      <rPr>
        <i/>
        <sz val="11"/>
        <rFont val="Calibri"/>
        <family val="2"/>
        <scheme val="minor"/>
      </rPr>
      <t xml:space="preserve"> (Climate CS)</t>
    </r>
    <r>
      <rPr>
        <sz val="11"/>
        <rFont val="Calibri"/>
        <family val="2"/>
        <scheme val="minor"/>
      </rPr>
      <t xml:space="preserve"> and the baseline credit spread </t>
    </r>
    <r>
      <rPr>
        <i/>
        <sz val="11"/>
        <rFont val="Calibri"/>
        <family val="2"/>
        <scheme val="minor"/>
      </rPr>
      <t>(Baseline CS)</t>
    </r>
    <r>
      <rPr>
        <sz val="11"/>
        <rFont val="Calibri"/>
        <family val="2"/>
        <scheme val="minor"/>
      </rPr>
      <t xml:space="preserve">. For the years in between any two reporting snapshots, the observed credit spread change of the last reporting snapshot is used. 
For each reporting snapshot - 2030, 2035, ..., to 2050, the instantaneous credit spread shock is the value of the observed annual credit spread change of the year which:
- lies within the interval of the reporting snapshot to the reporting snapshot plus the maturity of the bond i.e. T and T+n (assuming n years to maturity); and
- has the largest absolute value for the annual credit spread change 
If for a certain reporting snapshot, T+n extends beyond 2053, the annual credit spread shock of 2053 is used for the remaining years.
</t>
    </r>
  </si>
  <si>
    <r>
      <t>For each reporting snapshot</t>
    </r>
    <r>
      <rPr>
        <i/>
        <sz val="11"/>
        <color theme="1"/>
        <rFont val="Calibri"/>
        <family val="2"/>
        <scheme val="minor"/>
      </rPr>
      <t xml:space="preserve">, </t>
    </r>
    <r>
      <rPr>
        <sz val="11"/>
        <color theme="1"/>
        <rFont val="Calibri"/>
        <family val="2"/>
        <scheme val="minor"/>
      </rPr>
      <t>change in market value in the transition scenario (relative to the baseline scenario) will be calculated based on the calculated instantaneous credit spread shock, instantaneous shock to risk free rate,</t>
    </r>
    <r>
      <rPr>
        <sz val="11"/>
        <color rgb="FFFF0000"/>
        <rFont val="Calibri"/>
        <family val="2"/>
        <scheme val="minor"/>
      </rPr>
      <t xml:space="preserve"> CS01, and PV01  </t>
    </r>
  </si>
  <si>
    <t>Table of Calculations</t>
  </si>
  <si>
    <t>Climate Adjusted Risk Rating</t>
  </si>
  <si>
    <t>Annual credit spread shock  (ΔCS, bps)</t>
  </si>
  <si>
    <r>
      <t>ΔCS</t>
    </r>
    <r>
      <rPr>
        <b/>
        <vertAlign val="subscript"/>
        <sz val="11"/>
        <color theme="0"/>
        <rFont val="Calibri"/>
        <family val="2"/>
        <scheme val="minor"/>
      </rPr>
      <t xml:space="preserve">max, (T,T+n) 
</t>
    </r>
    <r>
      <rPr>
        <b/>
        <sz val="11"/>
        <color theme="0"/>
        <rFont val="Calibri"/>
        <family val="2"/>
        <scheme val="minor"/>
      </rPr>
      <t xml:space="preserve">(bps) </t>
    </r>
  </si>
  <si>
    <r>
      <t>ΔCS</t>
    </r>
    <r>
      <rPr>
        <b/>
        <vertAlign val="subscript"/>
        <sz val="11"/>
        <color theme="0"/>
        <rFont val="Calibri"/>
        <family val="2"/>
        <scheme val="minor"/>
      </rPr>
      <t xml:space="preserve">min, (T,T+n)
</t>
    </r>
    <r>
      <rPr>
        <b/>
        <sz val="11"/>
        <color theme="0"/>
        <rFont val="Calibri"/>
        <family val="2"/>
        <scheme val="minor"/>
      </rPr>
      <t>(bps)</t>
    </r>
  </si>
  <si>
    <t>Instantaneous credit spread shock (bps)</t>
  </si>
  <si>
    <t>Annual risk-free rate shock 
Δ RF (bps)</t>
  </si>
  <si>
    <r>
      <t>ΔRF</t>
    </r>
    <r>
      <rPr>
        <b/>
        <vertAlign val="subscript"/>
        <sz val="11"/>
        <color theme="0"/>
        <rFont val="Calibri"/>
        <family val="2"/>
        <scheme val="minor"/>
      </rPr>
      <t xml:space="preserve">max, (T,T+n)
(bps) </t>
    </r>
  </si>
  <si>
    <r>
      <t>ΔRF</t>
    </r>
    <r>
      <rPr>
        <b/>
        <vertAlign val="subscript"/>
        <sz val="11"/>
        <color theme="0"/>
        <rFont val="Calibri"/>
        <family val="2"/>
        <scheme val="minor"/>
      </rPr>
      <t xml:space="preserve">min, (T,T+n)
(bps) </t>
    </r>
  </si>
  <si>
    <t>Instantaneous shock to risk-free rate (bps)</t>
  </si>
  <si>
    <t>ΔMarketValue
(CAD)</t>
  </si>
  <si>
    <t>-</t>
  </si>
  <si>
    <r>
      <t xml:space="preserve">Assuming this illustrative exposures are the only exposures in their corresponding rows in the SCSE's data return worksheet in the workbook, the hypothetical FI would populate the values calculated in the Market Risk - Corp Bond Worksheet in the SCSE Workbook in the corresponding row. The table below shows a subset of the data fields for this row (assuming an asset class code </t>
    </r>
    <r>
      <rPr>
        <b/>
        <sz val="11"/>
        <rFont val="Calibri"/>
        <family val="2"/>
        <scheme val="minor"/>
      </rPr>
      <t xml:space="preserve">1 </t>
    </r>
    <r>
      <rPr>
        <sz val="11"/>
        <rFont val="Calibri"/>
        <family val="2"/>
        <scheme val="minor"/>
      </rPr>
      <t>for these illustrative exposures). 
Further, we assume these exposures are not backing segregated funds and index linked products.
In the case that there are other exposures meeting the criteria of this row, the calculated values would be aggregated before populating the corresponding row.</t>
    </r>
  </si>
  <si>
    <t xml:space="preserve">(as per FI's internal Risk Rating grade) </t>
  </si>
  <si>
    <t>FI's internal Risk Rating Scheme and Financial market traded credit spreads</t>
  </si>
  <si>
    <t xml:space="preserve">For each reporting snapshot - 2030, 2035, 2040, 2045, and 2050, the climate adjusted PD is used to determine the climate adjusted rating grade of the bond, based on the FI's internal risk rating grade scale. 
Subsequently, based on the FI's internal mapping of the rating grade to the credit spread (accounting for the financial market credit spread region and sector of the underlying bond, e.g., Sector A for example I and Sector B for example II), the climate adjusted PD for each year is used to determine the corresponding climate adjusted credit spread.   </t>
  </si>
  <si>
    <t xml:space="preserve">For each scenario and year within the exercise horizon, PD add-on will be provided for different industry sector, region, and credit buckets. The following table illustrates the PD add-ons which are used for this example. </t>
  </si>
  <si>
    <r>
      <t xml:space="preserve">Tabs 2-9 (coloured </t>
    </r>
    <r>
      <rPr>
        <b/>
        <sz val="11"/>
        <color theme="4" tint="0.39997558519241921"/>
        <rFont val="Calibri"/>
        <family val="2"/>
        <scheme val="minor"/>
      </rPr>
      <t>blue</t>
    </r>
    <r>
      <rPr>
        <sz val="11"/>
        <rFont val="Calibri"/>
        <family val="2"/>
        <scheme val="minor"/>
      </rPr>
      <t>)</t>
    </r>
    <r>
      <rPr>
        <sz val="11"/>
        <color theme="1"/>
        <rFont val="Calibri"/>
        <family val="2"/>
        <scheme val="minor"/>
      </rPr>
      <t xml:space="preserve"> include instructions and data fields for the worksheet of the same name in the SCSE Workbook. There are two versions of the Real Estate Summary, Flood Risk, and Wildfire Risk worksheets, one for DTIs, one for insurers</t>
    </r>
  </si>
  <si>
    <t>This tab lists the data fields associated with the Credit Risk worksheet in the SCSE Workbook
Data fields 1-4 capture the dimensions of the data and are pre-populated. Every in-scope exposure falls into one, and only one row capturing a unique Industry Sector - Regional Sector - Credit Quality Bucket - Asset Class combination. The Credit Risk Worksheet contains 4050 rows capturing all possible combinations.
The remaining data fields are calculated values for that row. Data fields 5-23 contain values for exposure amounts, baseline ECL, climate adjusted ECLs, average maturity, and weighted duration for each unique combination. These fields have been prepopulated with zero values. The values can be left as zeros if a FI has no exposures for a given row.
The weighted average duration data field is only to be populated for corporate bond and preferred share asset classes. For corporate and commercial lending exposures, weighted average duration has been pre-populated with "-99" signifying that it is not applicable.</t>
  </si>
  <si>
    <t>See SCSE Methodology for ECL calculations</t>
  </si>
  <si>
    <t xml:space="preserve">Industry Sector </t>
  </si>
  <si>
    <t xml:space="preserve">The total exposure amounts reported here include any allocations to common shares in pooled funds such as mutual funds, exchange-traded funds. For life insurers, this field also includes any common shares backing segregated funds and index-linked products. </t>
  </si>
  <si>
    <r>
      <t xml:space="preserve">See </t>
    </r>
    <r>
      <rPr>
        <b/>
        <u/>
        <sz val="11"/>
        <color theme="4"/>
        <rFont val="Calibri"/>
        <family val="2"/>
        <scheme val="minor"/>
      </rPr>
      <t>"Industry Sectors" tab</t>
    </r>
    <r>
      <rPr>
        <sz val="11"/>
        <rFont val="Calibri"/>
        <family val="2"/>
        <scheme val="minor"/>
      </rPr>
      <t xml:space="preserve"> for expected values
In addition to the 25 industry sectors listed in "Industry Sectors" tab, the worksheet for Market Risk Common Shares contains a 26th sector - "AGGR" i.e. an aggregate sector. Common share allocations in pooled funds that track regional equity market indices across the 25 industry sectors can be assigned to this sector. </t>
    </r>
  </si>
  <si>
    <r>
      <rPr>
        <sz val="11"/>
        <color theme="1"/>
        <rFont val="Calibri"/>
        <family val="2"/>
        <scheme val="minor"/>
      </rPr>
      <t>See</t>
    </r>
    <r>
      <rPr>
        <u/>
        <sz val="11"/>
        <color theme="10"/>
        <rFont val="Calibri"/>
        <family val="2"/>
        <scheme val="minor"/>
      </rPr>
      <t xml:space="preserve"> </t>
    </r>
    <r>
      <rPr>
        <b/>
        <u/>
        <sz val="11"/>
        <color theme="10"/>
        <rFont val="Calibri"/>
        <family val="2"/>
        <scheme val="minor"/>
      </rPr>
      <t>"Industry Sectors"</t>
    </r>
    <r>
      <rPr>
        <sz val="11"/>
        <color theme="1"/>
        <rFont val="Calibri"/>
        <family val="2"/>
        <scheme val="minor"/>
      </rPr>
      <t xml:space="preserve"> tab for expected values
In addition to the 25 industry sectors listed in "Industry Sectors" tab, the worksheet for Market Risk Corporate bonds contains a 26th sector - "AGGR" i.e. and aggregate sector. Corporate bond allocations in pooled funds that track regional bond market indices across the 25 industry sectors can be assigned to this sector. </t>
    </r>
  </si>
  <si>
    <t>LTV_bucket</t>
  </si>
  <si>
    <t>loan-to-value bucket, not applicable for property insurance exposure</t>
  </si>
  <si>
    <r>
      <t>Mean baseline wildfire</t>
    </r>
    <r>
      <rPr>
        <sz val="11"/>
        <color rgb="FFFF0000"/>
        <rFont val="Arial"/>
        <family val="2"/>
      </rPr>
      <t xml:space="preserve"> </t>
    </r>
    <r>
      <rPr>
        <sz val="11"/>
        <rFont val="Arial"/>
        <family val="2"/>
      </rPr>
      <t>depth with scenario wildfire depths in bucket 1</t>
    </r>
  </si>
  <si>
    <t>Mean baseline wildfire depth with scenario wildfire depths in bucket 2</t>
  </si>
  <si>
    <t>Mean baseline wildfire depth with scenario wildfire depths in bucket 3</t>
  </si>
  <si>
    <t>Mean baseline wildfire depth with scenario wildfire depths in bucket 4</t>
  </si>
  <si>
    <t>Mean baseline wildfire depth with scenario wildfire depths in bucket 5</t>
  </si>
  <si>
    <t>Mean baseline wildfire depth with scenario wildfire depths in bucket 6</t>
  </si>
  <si>
    <t>Mean baseline wildfire depth with scenario wildfire depths in bucket 7</t>
  </si>
  <si>
    <t>Mean baseline wildfire depth with scenario wildfire depths in bucket 8</t>
  </si>
  <si>
    <t>Mean baseline wildfire depth with scenario wildfire depths in bucket 9</t>
  </si>
  <si>
    <t>Mean baseline wildfire depth with scenario wildfire depths in bucket 10</t>
  </si>
  <si>
    <t>Mean baseline wildfire depth with scenario wildfire depths in bucket 1</t>
  </si>
  <si>
    <t>Wildfire risk bucketing scheme is to be determined and will be provided after the wildfire maps are made available</t>
  </si>
  <si>
    <t xml:space="preserve">Public and private corporate bonds that are part of the trading book </t>
  </si>
  <si>
    <t>Corporate bonds that are accounted as Fair Value through Profit and Loss (FVTPL)</t>
  </si>
  <si>
    <t>This sheet lists the in-scope regions for the Flood Risk and Wildfire Risk modules. The regions have been defined using the Forward Sortation Areas (FSA) which are the first 3 digits of a property's postal code. In particular, the scope is not defined by the names of the regions which are designed to be descriptive only.
Note that where an FSA ends with asterisks (*), the scope includes all FSAs that start with the digits specified. For example, "V5*" references all FSAs that start with "V5".</t>
  </si>
  <si>
    <t xml:space="preserve">This sheet lists in-scope exposure types for the Physical Risk modules. The exposure types consider the collateral where applicable across the Real Estate Summary, Flood Risk and Wildfire Risk worksheets. As with the worksheets, the information below has been separated based on whether the participant is a DTI or an Insurer.
In particular, the tables below provide information on:
1) Exposure Type for DTI
2) Exposure Type for Insurer
Note that for Real Estate Transition Risk, the in-scope exposures align with the tables below, with the exception of any non-building collateral type or insured asset. That is, the Physical Risk modules capture not just Buildings, but also land and immobile equipment.
</t>
  </si>
  <si>
    <t>Code for Real Estate Summary and Wildfire risk</t>
  </si>
  <si>
    <t>Code for Real Estate Summary, Flood Risk and Wildfire Risk</t>
  </si>
  <si>
    <t>This sheet lists 9 loan-to-value (LTV) buckets and their corresponding LTV ranges, to be used within the Real Estate Summary, Flood Risk and Wildfire Risk worksheets..
The LTV of an individual loan is the outstanding balance as of Q4 2023 divided by the current  (estimated) property value as of Q4 2023. 
The LTV of an individual line of credit, including HELOCs is the outstanding balance assuming a 75% credit conversion factor (CCF) as of Q4 2023 divided by the current  (estimated) property value as of Q4 2023.
For any second position loans or lines of credit, the outstanding balance of the first position mortgage is included in the loan amount of the LTV calculation.
For insurance exposures and owned assets, the LTV bucket is not applicable.</t>
  </si>
  <si>
    <r>
      <t xml:space="preserve">For this example, we assume the exposure :
- is part of the corporate and commercial lending portfolio that fall under the scope of IFRS 9 Expected Credit Loss accounting standard and is not measured at fair value through profit or loss (FVTPL)
- amount is CAD $3 million as of December 2023, which is more than the materiality threshold of CAD $1.5 million
- maps to the Coal Industry and Support sector according to the NAICS mapping
- is in Canada
- is the </t>
    </r>
    <r>
      <rPr>
        <u/>
        <sz val="11"/>
        <color theme="1"/>
        <rFont val="Calibri"/>
        <family val="2"/>
        <scheme val="minor"/>
      </rPr>
      <t>only</t>
    </r>
    <r>
      <rPr>
        <sz val="11"/>
        <color theme="1"/>
        <rFont val="Calibri"/>
        <family val="2"/>
        <scheme val="minor"/>
      </rPr>
      <t xml:space="preserve"> exposure that maps to the Coal Industry and Support Sector in Canada with a credit quality PD between 1.00% and 7.00% (for SCSE Workbook illustration purpose) 
We also assume the hypothetical FI uses three macroeconomic scenarios with given weights in their ECL calculations as seen in the time series forward looking PDs presented in Table 2.</t>
    </r>
  </si>
  <si>
    <t xml:space="preserve">For each scenario and year within the exercise horizon, PD add-on is provided for each possible combination of industry sector, region, and credit quality bucket. The following table is illustrative; its PD add-ons are used for this example. </t>
  </si>
  <si>
    <t xml:space="preserve">* Baseline scenario is the baseline macroeconomic scenario which is being used by the FI for the purpose of IFRS 9 ECL calculations. </t>
  </si>
  <si>
    <t>Exposure Characteristics</t>
  </si>
  <si>
    <t xml:space="preserve">This tab contains illustrative examples of how market value change will be estimated for two different hypothetical corporate bond exposures that fall within the scope of the market risk module for corporate bonds and preferred shares. In these examples, market value change is calculated for the hypothetical exposures, in the below 2 degrees immediate scenario (relative to the baseline scenario). 
The calculations in this example are solely for illustrative purposes. All the numbers used for these calculations are hypothetical and are not meant to be representative of FIs' exposures or the risk factors that will be prescribed by OSFI for this module. This example is not to exemplify market valuation calculations and in a case of contradictions between the calculations and other requirements, including other sections of the methodology, the latter shall prevail.   
</t>
  </si>
  <si>
    <r>
      <t xml:space="preserve">For this example, we consider a Fixed Rate Bond: 
- </t>
    </r>
    <r>
      <rPr>
        <sz val="11"/>
        <rFont val="Calibri"/>
        <family val="2"/>
        <scheme val="minor"/>
      </rPr>
      <t xml:space="preserve">denominated in USD
</t>
    </r>
    <r>
      <rPr>
        <sz val="11"/>
        <color theme="1"/>
        <rFont val="Calibri"/>
        <family val="2"/>
        <scheme val="minor"/>
      </rPr>
      <t xml:space="preserve">- with a principal amount of USD 2,000,000 denominated as of December 2023. Assuming an exchange rate of 1.35 USD/ CAD as of the end of December 2023, this translates to CAD 2,700,000
- assigned to the oil extraction sector (OIL-EXTR) according to the SCSE industry classification 
- has a maturity of 8 years
- bond issuer belongs to the region </t>
    </r>
    <r>
      <rPr>
        <sz val="11"/>
        <rFont val="Calibri"/>
        <family val="2"/>
        <scheme val="minor"/>
      </rPr>
      <t>Canada (CA) according to the SCSE Regional Sectors</t>
    </r>
    <r>
      <rPr>
        <sz val="11"/>
        <color theme="1"/>
        <rFont val="Calibri"/>
        <family val="2"/>
        <scheme val="minor"/>
      </rPr>
      <t xml:space="preserve">
- is the</t>
    </r>
    <r>
      <rPr>
        <sz val="11"/>
        <rFont val="Calibri"/>
        <family val="2"/>
        <scheme val="minor"/>
      </rPr>
      <t xml:space="preserve"> only exposure that maps to the oil</t>
    </r>
    <r>
      <rPr>
        <sz val="11"/>
        <color theme="1"/>
        <rFont val="Calibri"/>
        <family val="2"/>
        <scheme val="minor"/>
      </rPr>
      <t xml:space="preserve"> extraction industry  in Canada with a baseline PD between 0.04% and 0.07% (for SCSE Workbook illustration purpose) 
</t>
    </r>
  </si>
  <si>
    <t xml:space="preserve">For this example, we consider a Fixed Rate Bond: 
- denominated in CAD
- with a principal amount of CAD 5,000,000 as of December 2023
- assigned to the electricity generation from renewable sources (ELEC-RENW) according to the SCSE industry classification 
- has a maturity of 11 years
- bond issuer belongs to the region United States (US) acording to the SCSE Regional Sectors 
- Is the only exposure that maps to the electricity production from renewable sources and nuclear in United States and its dependent territories with a baseline PD between 0.27% and 1.00% (for SCSE Workbook illustration purpose) 
</t>
  </si>
  <si>
    <t>Other characteristics of the exposure, as determined by the FI are as follows:</t>
  </si>
  <si>
    <r>
      <t>The PD rating assigned to the corporate bond exposure as of Q4 2023 is E2 based on the internal  rating grade scale of the FI.</t>
    </r>
    <r>
      <rPr>
        <sz val="11"/>
        <color theme="4"/>
        <rFont val="Calibri"/>
        <family val="2"/>
        <scheme val="minor"/>
      </rPr>
      <t xml:space="preserve"> </t>
    </r>
    <r>
      <rPr>
        <sz val="11"/>
        <rFont val="Calibri"/>
        <family val="2"/>
        <scheme val="minor"/>
      </rPr>
      <t xml:space="preserve">The PD value associated with this band is 0.046%. </t>
    </r>
    <r>
      <rPr>
        <sz val="11"/>
        <color theme="1"/>
        <rFont val="Calibri"/>
        <family val="2"/>
        <scheme val="minor"/>
      </rPr>
      <t xml:space="preserve">This will serve as the baseline PD and we assume that the baseline PD stays constant through the scenario time horizon. 
Based on the determined baseline PD, the SCSE credit quality bucket of the bond is determined. In this case, since the baseline PD (0.046%) is between the bounds of the </t>
    </r>
    <r>
      <rPr>
        <b/>
        <sz val="11"/>
        <color theme="1"/>
        <rFont val="Calibri"/>
        <family val="2"/>
        <scheme val="minor"/>
      </rPr>
      <t>2nd</t>
    </r>
    <r>
      <rPr>
        <sz val="11"/>
        <color theme="1"/>
        <rFont val="Calibri"/>
        <family val="2"/>
        <scheme val="minor"/>
      </rPr>
      <t xml:space="preserve"> bucket, this bucket will be selected. 
</t>
    </r>
    <r>
      <rPr>
        <sz val="11"/>
        <rFont val="Calibri"/>
        <family val="2"/>
        <scheme val="minor"/>
      </rPr>
      <t xml:space="preserve">
FIs will consult their internal mechanisms to determine the financial market traded credit spread for the exposure based on the characteristics of the exposure. Here, we use a hypothetical credit spread sector A for this exposure. Subsequently, the corresponding baseline credit spread for this bond is 100. </t>
    </r>
  </si>
  <si>
    <r>
      <t>The PD rating assigned to the corporate bond exposure as of Q4 2023 is</t>
    </r>
    <r>
      <rPr>
        <sz val="11"/>
        <rFont val="Calibri"/>
        <family val="2"/>
        <scheme val="minor"/>
      </rPr>
      <t xml:space="preserve"> E6</t>
    </r>
    <r>
      <rPr>
        <sz val="11"/>
        <color theme="1"/>
        <rFont val="Calibri"/>
        <family val="2"/>
        <scheme val="minor"/>
      </rPr>
      <t xml:space="preserve"> based on the internal  rating grade scale of the FI</t>
    </r>
    <r>
      <rPr>
        <sz val="11"/>
        <color theme="4"/>
        <rFont val="Calibri"/>
        <family val="2"/>
        <scheme val="minor"/>
      </rPr>
      <t xml:space="preserve">. </t>
    </r>
    <r>
      <rPr>
        <sz val="11"/>
        <rFont val="Calibri"/>
        <family val="2"/>
        <scheme val="minor"/>
      </rPr>
      <t xml:space="preserve">The PD value associated with this band is 0.08%. </t>
    </r>
    <r>
      <rPr>
        <sz val="11"/>
        <color theme="1"/>
        <rFont val="Calibri"/>
        <family val="2"/>
        <scheme val="minor"/>
      </rPr>
      <t xml:space="preserve">This will serve as the baseline PD and we assume that the baseline PD stays constant through the scenario time horizon. 
Based on the determined baseline PD, the SCSE credit quality bucket of the bond is determined. In this case, since the baseline PD (0.080%) is between the bounds of the </t>
    </r>
    <r>
      <rPr>
        <b/>
        <sz val="11"/>
        <color theme="1"/>
        <rFont val="Calibri"/>
        <family val="2"/>
        <scheme val="minor"/>
      </rPr>
      <t>4th</t>
    </r>
    <r>
      <rPr>
        <sz val="11"/>
        <color theme="1"/>
        <rFont val="Calibri"/>
        <family val="2"/>
        <scheme val="minor"/>
      </rPr>
      <t xml:space="preserve"> bucket, this bucket will be selected. 
</t>
    </r>
    <r>
      <rPr>
        <sz val="11"/>
        <rFont val="Calibri"/>
        <family val="2"/>
        <scheme val="minor"/>
      </rPr>
      <t>FIs will consult their internal mechanisms to determine the financial market traded credit spread for the exposure based on the characteristics of the exposure. Here, we use a hypothetical credit spread sector B for this exposure. Subsequently, the corresponding baseline credit spread for this bond is 340.</t>
    </r>
  </si>
  <si>
    <t>Step 4: Derive the annual credit spread changes and instantaneous credit spread shocks</t>
  </si>
  <si>
    <t>Step 5: Derive instantaneous risk-free rate shocks</t>
  </si>
  <si>
    <t xml:space="preserve">Step 6: Calculate the change in market value </t>
  </si>
  <si>
    <t>Step 4</t>
  </si>
  <si>
    <t>Similarly for each reporting snapshot, instantaneous shocks to risk-free rates are derived similar to the process described in Step 4 after replacing the annual credit spread changes with the annual changes to 10-year risk-free rates prescribed by OSFI. For examples I and II, we apply the risk-free rate shocks for the SCSE regions Canada and United States respectively</t>
  </si>
  <si>
    <t>In this example, proxy data has been obtained from Statistics Canada (StatCan). The source provides Canada level and provincial level data on the primary heating sources for homes, which is used as an approximation for all buildings. (Note: F means "too unreliable to publish".)</t>
  </si>
  <si>
    <t>Step 3c: Apply proxy primary power source parameters to aggregated provincial level data</t>
  </si>
  <si>
    <r>
      <t xml:space="preserve">Tabs 10-16 (coloured </t>
    </r>
    <r>
      <rPr>
        <b/>
        <sz val="11"/>
        <color theme="7" tint="0.39997558519241921"/>
        <rFont val="Calibri"/>
        <family val="2"/>
        <scheme val="minor"/>
      </rPr>
      <t>orange</t>
    </r>
    <r>
      <rPr>
        <sz val="11"/>
        <rFont val="Calibri"/>
        <family val="2"/>
        <scheme val="minor"/>
      </rPr>
      <t>)</t>
    </r>
    <r>
      <rPr>
        <sz val="11"/>
        <color theme="1"/>
        <rFont val="Calibri"/>
        <family val="2"/>
        <scheme val="minor"/>
      </rPr>
      <t xml:space="preserve"> contain instructions and tables providing </t>
    </r>
    <r>
      <rPr>
        <sz val="11"/>
        <rFont val="Calibri"/>
        <family val="2"/>
        <scheme val="minor"/>
      </rPr>
      <t>further</t>
    </r>
    <r>
      <rPr>
        <sz val="11"/>
        <color theme="1"/>
        <rFont val="Calibri"/>
        <family val="2"/>
        <scheme val="minor"/>
      </rPr>
      <t xml:space="preserve"> information related to specific data fields.</t>
    </r>
  </si>
  <si>
    <r>
      <t xml:space="preserve">Tabs 17-19 (coloured </t>
    </r>
    <r>
      <rPr>
        <b/>
        <sz val="11"/>
        <color theme="9" tint="0.39997558519241921"/>
        <rFont val="Calibri"/>
        <family val="2"/>
        <scheme val="minor"/>
      </rPr>
      <t>green</t>
    </r>
    <r>
      <rPr>
        <sz val="11"/>
        <rFont val="Calibri"/>
        <family val="2"/>
        <scheme val="minor"/>
      </rPr>
      <t>)</t>
    </r>
    <r>
      <rPr>
        <sz val="11"/>
        <color theme="1"/>
        <rFont val="Calibri"/>
        <family val="2"/>
        <scheme val="minor"/>
      </rPr>
      <t xml:space="preserve"> contain illustrative examples for transition risk modules. Illustrative examples for physical risk modules will be provided at a later date when hazard maps are available.</t>
    </r>
  </si>
  <si>
    <r>
      <t>See</t>
    </r>
    <r>
      <rPr>
        <b/>
        <u/>
        <sz val="11"/>
        <color theme="4"/>
        <rFont val="Calibri"/>
        <family val="2"/>
        <scheme val="minor"/>
      </rPr>
      <t xml:space="preserve"> "Credit Quality Buckets"</t>
    </r>
    <r>
      <rPr>
        <sz val="11"/>
        <rFont val="Calibri"/>
        <family val="2"/>
        <scheme val="minor"/>
      </rPr>
      <t xml:space="preserve"> tab for expected values
FIs are required to report their exposures as per the SCSE credit quality buckets. To do this FIs must assign an SCSE credit quality bucket to each exposure based on the baseline PD value as discussed in section 3.5.3 of the draft methodology.  </t>
    </r>
  </si>
  <si>
    <t>This tab lists the data fields associated with the Real Estate Transition Risk worksheet in the SCSE Workbook.
The data fields below describe the two summary tables that are required in this module; namely:
a) Provincial level summary by primary heating source
b) Provincial level summary by primary power/energy source
That is, this worksheet differs to other worksheets as it captures two separate summary tables.
Data fields 1 and 2 capture the dimensions of the data and are pre-populated. Each row captures a unique province/territory and category of heating/power source. Note that field 2 is the only field that differs between the two summary tables. In total, there are 26 rows in each summary table.
The remaining data fields are calculated values for that row. Data fields 3-4 will contain values for exposure amounts and undrawn amounts. These fields have been prepopulated with zero values. The values can be left as zeros if an FI has no exposures for a given row/field.
For insurers, we expect the undrawn amounts to be zeros.</t>
  </si>
  <si>
    <t>This tab lists asset classification for the credit risk module and the market risk for corporate bonds and preferred shares module of the SCSE.
Exposures are in scope for the credit risk module if the value of the exposure, as of Q4 2023, exceeds an absolute threshold of CAD $1.5 million. Exposures are in scope for the market risk for corporate bonds and preferred shares module if they are part of an FI’s trading book or accounted as fair value through profit and loss (FVTPL) are in scope for the market risk modules.</t>
  </si>
  <si>
    <r>
      <t xml:space="preserve">Assuming this illustrative exposure is the only exposure in the Coal Industry and Support sector, Canada, and its corresponding asset class, the hypothetical FI would populate the values calculated in the Credit Risk Worksheet in the SCSE Workbook in the corresponding row. The table below shows a subset of the data fields for this row (assuming an asset class code </t>
    </r>
    <r>
      <rPr>
        <b/>
        <sz val="11"/>
        <rFont val="Calibri"/>
        <family val="2"/>
        <scheme val="minor"/>
      </rPr>
      <t xml:space="preserve">1 </t>
    </r>
    <r>
      <rPr>
        <sz val="11"/>
        <rFont val="Calibri"/>
        <family val="2"/>
        <scheme val="minor"/>
      </rPr>
      <t>for this illustrative exposure). In the case that there are other exposures meeting the criteria of this row, the calculated values would be aggregated before populating the corresponding row.</t>
    </r>
  </si>
  <si>
    <t>This tab lists the data fields associated with the Real Estate Summary-DTIs and Real Estate Summary-Insurers worksheets in the SCSE Workbook.
The data fields below describe an aggregated summary of the FI's Real Estate exposures. DTIs and Insurers are provided with separate prepopulated tabs.
For DTIs, data fields 1-3 capture the dimensions of the data and are pre-populated. Every in-scope exposure will fall into one, and only one row capturing a unique Province/Territory Exposure Type - LTV Bucket combination. The Real Estate Summary DTIs and Real Estate Summary Insurers worksheets contain 364 and 169 rows respectively capturing all of the expected combinations.
The remaining data fields are calculated values for that row. Data fields 4-5 will contain values for exposure amounts and undrawn amounts. These fields have been prepopulated with zero values. The values can be left as zeros if an FI has no exposures for a given row/field.
For insurers, the data fields are the same with the exceptions that undrawn amounts do not apply. Further, LTV only applies for mortgage insurance exposures.</t>
  </si>
  <si>
    <t>Total undrawn amount</t>
  </si>
  <si>
    <t>Weighted PD</t>
  </si>
  <si>
    <t>Step 2 - Obtaining and processing proxy source data</t>
  </si>
  <si>
    <t>This tab lists the data fields associated with the Flood Risk-DTIs and Flood Risk-Insurers worksheets in the SCSE Workbook. DTIs and Insurers are provided with separate prepopulated tabs.
For DTIs, data fields 1-3 capture the dimensions of the data and are pre-populated. Every in-scope exposure will fall into one, and only one row capturing a unique Region - Exposure Type - LTV Bucket combination.
The remaining data fields are calculated values for that row. Data fields 4-13 will contain values for exposure amounts bucketed into flood scenario depth buckets (not yet finalized). Data fields 14-23 will contain values for undrawn amounts grouped into the same flood scenario depth buckets. Data fields 24-33 will contain values for the mean baseline flood depth bucketed again into the same flood scenario depth buckets. These fields have been prepopulated with zero values. The values can be left as zeros if an FI has no exposures for a given row/field.
For insurers, the data fields are the same with the exceptions that undrawn amounts do not apply. Further, please note that LTV only applies for mortgage insurance exposures.</t>
  </si>
  <si>
    <r>
      <t xml:space="preserve">This tab lists the data fields associated with the Wildfire Risk-DTIs and Wildfire Risk-Insurers worksheet in the SCSE Workbook. DTIs and Insurers are provided with separate prepopulated tabs.
Data fields 1-3 capture the dimensions of the data and are pre-populated. Every in-scope exposure will fall into one, and only one row capturing a unique Region - Exposure Type - LTV Bucket combination.
The remaining data fields are calculated values for that row. Data fields 4-13 will contain values for exposure amounts grouped into </t>
    </r>
    <r>
      <rPr>
        <sz val="11"/>
        <rFont val="Calibri"/>
        <family val="2"/>
        <scheme val="minor"/>
      </rPr>
      <t>wildfire</t>
    </r>
    <r>
      <rPr>
        <sz val="11"/>
        <color rgb="FFFF0000"/>
        <rFont val="Calibri"/>
        <family val="2"/>
        <scheme val="minor"/>
      </rPr>
      <t xml:space="preserve"> </t>
    </r>
    <r>
      <rPr>
        <sz val="11"/>
        <color theme="1"/>
        <rFont val="Calibri"/>
        <family val="2"/>
        <scheme val="minor"/>
      </rPr>
      <t xml:space="preserve"> scenario depth buckets (not yet finalized). Data fields 14-23 will contain values for undrawn amounts grouped into the same wildfire scenario depth buckets. Data fields 24-33 will contain values for the mean baseline wildfire depth grouped again into the same wildfire scenario depth buckets. These fields have been prepopulated with zero values. The values can be left as zeros if an FI has no exposures for a given row/field.
For insurers, the data fields are the same with the exceptions that undrawn amounts do not apply. Further, please note that LTV only applies for mortgage insurance exposures.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</si>
</sst>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000"/>
    <numFmt numFmtId="166" formatCode="_(* #,##0.0000_);_(* \(#,##0.0000\);_(* &quot;-&quot;??_);_(@_)"/>
    <numFmt numFmtId="167" formatCode="&quot;$&quot;#,##0"/>
    <numFmt numFmtId="168" formatCode="0.000%"/>
  </numFmts>
  <fonts count="53" x14ac:knownFonts="1">
    <font>
      <sz val="11"/>
      <color theme="1"/>
      <name val="Calibri"/>
      <family val="2"/>
      <scheme val="minor"/>
    </font>
    <font>
      <b/>
      <sz val="11"/>
      <color theme="0"/>
      <name val="Calibri"/>
      <family val="2"/>
      <scheme val="minor"/>
    </font>
    <font>
      <b/>
      <sz val="12"/>
      <name val="Arial"/>
      <family val="2"/>
    </font>
    <font>
      <b/>
      <sz val="11"/>
      <name val="Arial"/>
      <family val="2"/>
    </font>
    <font>
      <b/>
      <sz val="11"/>
      <color theme="1"/>
      <name val="Calibri"/>
      <family val="2"/>
      <scheme val="minor"/>
    </font>
    <font>
      <sz val="10"/>
      <name val="Helv"/>
    </font>
    <font>
      <sz val="10"/>
      <name val="Arial"/>
      <family val="2"/>
    </font>
    <font>
      <b/>
      <sz val="10"/>
      <name val="Arial"/>
      <family val="2"/>
    </font>
    <font>
      <sz val="10"/>
      <name val="Times New Roman"/>
      <family val="1"/>
    </font>
    <font>
      <b/>
      <sz val="16"/>
      <name val="Arial"/>
      <family val="2"/>
    </font>
    <font>
      <u/>
      <sz val="11"/>
      <color theme="10"/>
      <name val="Calibri"/>
      <family val="2"/>
      <scheme val="minor"/>
    </font>
    <font>
      <sz val="12"/>
      <color theme="1"/>
      <name val="Calibri"/>
      <family val="2"/>
      <scheme val="minor"/>
    </font>
    <font>
      <b/>
      <sz val="11"/>
      <name val="Calibri"/>
      <family val="2"/>
      <scheme val="minor"/>
    </font>
    <font>
      <sz val="11"/>
      <name val="Calibri"/>
      <family val="2"/>
      <scheme val="minor"/>
    </font>
    <font>
      <sz val="8"/>
      <name val="Arial"/>
      <family val="2"/>
    </font>
    <font>
      <sz val="11"/>
      <color theme="1"/>
      <name val="Calibri"/>
      <family val="2"/>
      <scheme val="minor"/>
    </font>
    <font>
      <sz val="11"/>
      <color rgb="FFFF0000"/>
      <name val="Calibri"/>
      <family val="2"/>
      <scheme val="minor"/>
    </font>
    <font>
      <sz val="9"/>
      <name val="Calibri"/>
      <family val="2"/>
      <scheme val="minor"/>
    </font>
    <font>
      <sz val="9"/>
      <color rgb="FF212121"/>
      <name val="Calibri"/>
      <family val="2"/>
      <scheme val="minor"/>
    </font>
    <font>
      <sz val="9"/>
      <color rgb="FF212121"/>
      <name val="Segoe UI"/>
      <family val="2"/>
    </font>
    <font>
      <sz val="9"/>
      <color rgb="FFFF0000"/>
      <name val="Calibri"/>
      <family val="2"/>
      <scheme val="minor"/>
    </font>
    <font>
      <sz val="18"/>
      <name val="Calibri"/>
      <family val="2"/>
      <scheme val="minor"/>
    </font>
    <font>
      <b/>
      <sz val="11"/>
      <color theme="6" tint="0.39997558519241921"/>
      <name val="Calibri"/>
      <family val="2"/>
      <scheme val="minor"/>
    </font>
    <font>
      <sz val="9"/>
      <color theme="0"/>
      <name val="Calibri"/>
      <family val="2"/>
      <scheme val="minor"/>
    </font>
    <font>
      <b/>
      <sz val="11"/>
      <color theme="2"/>
      <name val="Calibri"/>
      <family val="2"/>
      <scheme val="minor"/>
    </font>
    <font>
      <b/>
      <sz val="16"/>
      <color theme="1"/>
      <name val="Calibri"/>
      <family val="2"/>
      <scheme val="minor"/>
    </font>
    <font>
      <b/>
      <sz val="11"/>
      <color rgb="FFFFFFFF"/>
      <name val="Calibri"/>
      <family val="2"/>
    </font>
    <font>
      <sz val="11"/>
      <color rgb="FF000000"/>
      <name val="Calibri"/>
      <family val="2"/>
    </font>
    <font>
      <b/>
      <sz val="11"/>
      <color rgb="FF000000"/>
      <name val="Calibri"/>
      <family val="2"/>
    </font>
    <font>
      <u/>
      <sz val="11"/>
      <color theme="1"/>
      <name val="Calibri"/>
      <family val="2"/>
      <scheme val="minor"/>
    </font>
    <font>
      <i/>
      <sz val="11"/>
      <color theme="1"/>
      <name val="Calibri"/>
      <family val="2"/>
      <scheme val="minor"/>
    </font>
    <font>
      <i/>
      <sz val="11"/>
      <name val="Calibri"/>
      <family val="2"/>
      <scheme val="minor"/>
    </font>
    <font>
      <b/>
      <i/>
      <sz val="11"/>
      <name val="Calibri"/>
      <family val="2"/>
      <scheme val="minor"/>
    </font>
    <font>
      <sz val="11"/>
      <color theme="0"/>
      <name val="Calibri"/>
      <family val="2"/>
      <scheme val="minor"/>
    </font>
    <font>
      <sz val="11"/>
      <color theme="4"/>
      <name val="Calibri"/>
      <family val="2"/>
      <scheme val="minor"/>
    </font>
    <font>
      <b/>
      <vertAlign val="subscript"/>
      <sz val="11"/>
      <color theme="0"/>
      <name val="Calibri"/>
      <family val="2"/>
      <scheme val="minor"/>
    </font>
    <font>
      <sz val="10"/>
      <color theme="1"/>
      <name val="Calibri"/>
      <family val="2"/>
      <scheme val="minor"/>
    </font>
    <font>
      <b/>
      <sz val="11"/>
      <color theme="4" tint="0.39997558519241921"/>
      <name val="Calibri"/>
      <family val="2"/>
      <scheme val="minor"/>
    </font>
    <font>
      <b/>
      <sz val="11"/>
      <color theme="7" tint="0.39997558519241921"/>
      <name val="Calibri"/>
      <family val="2"/>
      <scheme val="minor"/>
    </font>
    <font>
      <b/>
      <sz val="11"/>
      <color theme="9" tint="0.39997558519241921"/>
      <name val="Calibri"/>
      <family val="2"/>
      <scheme val="minor"/>
    </font>
    <font>
      <sz val="8"/>
      <name val="Calibri"/>
      <family val="2"/>
      <scheme val="minor"/>
    </font>
    <font>
      <sz val="11"/>
      <name val="Arial"/>
      <family val="2"/>
    </font>
    <font>
      <sz val="11"/>
      <color theme="1"/>
      <name val="Arial"/>
      <family val="2"/>
    </font>
    <font>
      <b/>
      <u/>
      <sz val="11"/>
      <color theme="10"/>
      <name val="Calibri"/>
      <family val="2"/>
      <scheme val="minor"/>
    </font>
    <font>
      <b/>
      <u/>
      <sz val="11"/>
      <color theme="4"/>
      <name val="Calibri"/>
      <family val="2"/>
      <scheme val="minor"/>
    </font>
    <font>
      <sz val="11"/>
      <color rgb="FF212121"/>
      <name val="Segoe UI"/>
      <family val="2"/>
    </font>
    <font>
      <sz val="11"/>
      <name val="Segoe UI"/>
      <family val="2"/>
    </font>
    <font>
      <vertAlign val="subscript"/>
      <sz val="11"/>
      <color rgb="FF212121"/>
      <name val="Segoe UI"/>
      <family val="2"/>
    </font>
    <font>
      <sz val="10"/>
      <color rgb="FF000000"/>
      <name val="Symbol"/>
      <family val="1"/>
      <charset val="2"/>
    </font>
    <font>
      <b/>
      <sz val="11"/>
      <color theme="1"/>
      <name val="Arial"/>
      <family val="2"/>
    </font>
    <font>
      <b/>
      <u/>
      <sz val="11"/>
      <color theme="6" tint="0.39997558519241921"/>
      <name val="Calibri"/>
      <family val="2"/>
      <scheme val="minor"/>
    </font>
    <font>
      <sz val="10"/>
      <name val="Calibri"/>
      <family val="2"/>
      <scheme val="minor"/>
    </font>
    <font>
      <sz val="11"/>
      <color rgb="FFFF0000"/>
      <name val="Arial"/>
      <family val="2"/>
    </font>
  </fonts>
  <fills count="25">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4"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indexed="47"/>
        <bgColor indexed="64"/>
      </patternFill>
    </fill>
    <fill>
      <patternFill patternType="solid">
        <fgColor indexed="43"/>
        <bgColor indexed="64"/>
      </patternFill>
    </fill>
    <fill>
      <patternFill patternType="solid">
        <fgColor theme="6" tint="-0.49998474074526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1" tint="0.34998626667073579"/>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203764"/>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5" tint="-0.499984740745262"/>
        <bgColor indexed="64"/>
      </patternFill>
    </fill>
    <fill>
      <patternFill patternType="solid">
        <fgColor theme="3" tint="-0.249977111117893"/>
        <bgColor indexed="64"/>
      </patternFill>
    </fill>
    <fill>
      <patternFill patternType="solid">
        <fgColor theme="9" tint="-0.499984740745262"/>
        <bgColor indexed="64"/>
      </patternFill>
    </fill>
  </fills>
  <borders count="62">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5" fillId="0" borderId="0"/>
    <xf numFmtId="0" fontId="8" fillId="0" borderId="0"/>
    <xf numFmtId="0" fontId="6" fillId="0" borderId="0"/>
    <xf numFmtId="0" fontId="10" fillId="0" borderId="0" applyNumberForma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1" fillId="0" borderId="0"/>
    <xf numFmtId="43" fontId="15" fillId="0" borderId="0" applyFont="0" applyFill="0" applyBorder="0" applyAlignment="0" applyProtection="0"/>
  </cellStyleXfs>
  <cellXfs count="360">
    <xf numFmtId="0" fontId="0" fillId="0" borderId="0" xfId="0"/>
    <xf numFmtId="0" fontId="0" fillId="0" borderId="0" xfId="0" applyProtection="1"/>
    <xf numFmtId="0" fontId="0" fillId="0" borderId="0" xfId="0" applyAlignment="1">
      <alignment wrapText="1"/>
    </xf>
    <xf numFmtId="0" fontId="7" fillId="7" borderId="6" xfId="0" applyFont="1" applyFill="1" applyBorder="1" applyAlignment="1">
      <alignment horizontal="left" wrapText="1"/>
    </xf>
    <xf numFmtId="0" fontId="14" fillId="0" borderId="6" xfId="0" applyFont="1" applyBorder="1" applyAlignment="1">
      <alignment horizontal="center" vertical="center" wrapText="1"/>
    </xf>
    <xf numFmtId="0" fontId="14" fillId="0" borderId="6" xfId="0" applyFont="1" applyBorder="1" applyAlignment="1">
      <alignment vertical="center" wrapText="1"/>
    </xf>
    <xf numFmtId="0" fontId="18" fillId="0" borderId="0" xfId="0" applyFont="1" applyAlignment="1">
      <alignment wrapText="1"/>
    </xf>
    <xf numFmtId="0" fontId="20" fillId="0" borderId="0" xfId="0" applyFont="1" applyAlignment="1">
      <alignment wrapText="1"/>
    </xf>
    <xf numFmtId="0" fontId="13" fillId="0" borderId="0" xfId="0" applyFont="1"/>
    <xf numFmtId="0" fontId="0" fillId="10" borderId="0" xfId="0" applyFill="1"/>
    <xf numFmtId="0" fontId="1" fillId="4" borderId="6" xfId="0" applyFont="1" applyFill="1" applyBorder="1" applyAlignment="1">
      <alignment horizontal="center" vertical="center" wrapText="1"/>
    </xf>
    <xf numFmtId="0" fontId="0" fillId="5" borderId="6" xfId="0" applyFill="1" applyBorder="1" applyAlignment="1">
      <alignment horizontal="left" vertical="top"/>
    </xf>
    <xf numFmtId="10" fontId="0" fillId="11" borderId="6" xfId="6" applyNumberFormat="1" applyFont="1" applyFill="1" applyBorder="1" applyAlignment="1">
      <alignment horizontal="left" vertical="top"/>
    </xf>
    <xf numFmtId="9" fontId="0" fillId="11" borderId="6" xfId="0" applyNumberFormat="1" applyFill="1" applyBorder="1" applyAlignment="1">
      <alignment horizontal="left" vertical="top"/>
    </xf>
    <xf numFmtId="3" fontId="0" fillId="11" borderId="6" xfId="0" applyNumberFormat="1" applyFill="1" applyBorder="1" applyAlignment="1">
      <alignment horizontal="right" vertical="top"/>
    </xf>
    <xf numFmtId="164" fontId="0" fillId="0" borderId="0" xfId="5" applyNumberFormat="1" applyFont="1"/>
    <xf numFmtId="9" fontId="0" fillId="11" borderId="6" xfId="6" applyFont="1" applyFill="1" applyBorder="1"/>
    <xf numFmtId="0" fontId="1" fillId="4" borderId="4" xfId="0" applyFont="1" applyFill="1" applyBorder="1" applyAlignment="1">
      <alignment horizontal="center" vertical="center" wrapText="1"/>
    </xf>
    <xf numFmtId="0" fontId="1" fillId="4" borderId="17" xfId="0" applyFont="1" applyFill="1" applyBorder="1" applyAlignment="1">
      <alignment vertical="center" wrapText="1"/>
    </xf>
    <xf numFmtId="9" fontId="0" fillId="11" borderId="4" xfId="0" applyNumberFormat="1" applyFill="1" applyBorder="1"/>
    <xf numFmtId="9" fontId="0" fillId="11" borderId="6" xfId="0" applyNumberFormat="1" applyFill="1" applyBorder="1"/>
    <xf numFmtId="0" fontId="24" fillId="13" borderId="0" xfId="0" applyFont="1" applyFill="1" applyAlignment="1">
      <alignment horizontal="left" vertical="top" wrapText="1"/>
    </xf>
    <xf numFmtId="0" fontId="25" fillId="14" borderId="18" xfId="0" applyFont="1" applyFill="1" applyBorder="1"/>
    <xf numFmtId="10" fontId="0" fillId="11" borderId="7" xfId="6" applyNumberFormat="1" applyFont="1" applyFill="1" applyBorder="1" applyAlignment="1">
      <alignment horizontal="left" vertical="top"/>
    </xf>
    <xf numFmtId="3" fontId="0" fillId="11" borderId="7" xfId="0" applyNumberFormat="1" applyFill="1" applyBorder="1" applyAlignment="1">
      <alignment horizontal="right" vertical="top"/>
    </xf>
    <xf numFmtId="0" fontId="0" fillId="4" borderId="19" xfId="0" applyFill="1" applyBorder="1"/>
    <xf numFmtId="0" fontId="1" fillId="4" borderId="19" xfId="0" applyFont="1" applyFill="1" applyBorder="1"/>
    <xf numFmtId="0" fontId="1" fillId="4" borderId="0" xfId="0" applyFont="1" applyFill="1"/>
    <xf numFmtId="0" fontId="1" fillId="4" borderId="19" xfId="0" applyFont="1" applyFill="1" applyBorder="1" applyAlignment="1">
      <alignment vertical="center" wrapText="1"/>
    </xf>
    <xf numFmtId="164" fontId="4" fillId="12" borderId="0" xfId="5" applyNumberFormat="1" applyFont="1" applyFill="1" applyBorder="1" applyAlignment="1"/>
    <xf numFmtId="166" fontId="0" fillId="0" borderId="0" xfId="0" applyNumberFormat="1"/>
    <xf numFmtId="0" fontId="1" fillId="4" borderId="6" xfId="0" applyFont="1" applyFill="1" applyBorder="1" applyAlignment="1">
      <alignment horizontal="left" vertical="top" wrapText="1"/>
    </xf>
    <xf numFmtId="0" fontId="0" fillId="0" borderId="6" xfId="0" applyBorder="1" applyAlignment="1">
      <alignment horizontal="left" vertical="top"/>
    </xf>
    <xf numFmtId="165" fontId="0" fillId="0" borderId="6" xfId="0" applyNumberFormat="1" applyBorder="1" applyAlignment="1">
      <alignment horizontal="left" vertical="top"/>
    </xf>
    <xf numFmtId="0" fontId="2" fillId="0" borderId="0" xfId="0" applyFont="1" applyAlignment="1"/>
    <xf numFmtId="0" fontId="0" fillId="0" borderId="0" xfId="0" applyAlignment="1">
      <alignment vertical="top" wrapText="1"/>
    </xf>
    <xf numFmtId="0" fontId="2" fillId="0" borderId="0" xfId="0" applyFont="1" applyAlignment="1">
      <alignment wrapText="1"/>
    </xf>
    <xf numFmtId="0" fontId="13" fillId="0" borderId="0" xfId="0" applyFont="1" applyAlignment="1">
      <alignment wrapText="1"/>
    </xf>
    <xf numFmtId="0" fontId="21" fillId="0" borderId="0" xfId="3" applyFont="1" applyAlignment="1">
      <alignment horizontal="center" wrapText="1"/>
    </xf>
    <xf numFmtId="0" fontId="16" fillId="0" borderId="0" xfId="0" applyFont="1" applyAlignment="1">
      <alignment wrapText="1"/>
    </xf>
    <xf numFmtId="0" fontId="12" fillId="10" borderId="0" xfId="0" applyFont="1" applyFill="1" applyAlignment="1">
      <alignment horizontal="left" vertical="top" wrapText="1"/>
    </xf>
    <xf numFmtId="0" fontId="0" fillId="13" borderId="0" xfId="0" applyFill="1"/>
    <xf numFmtId="0" fontId="0" fillId="13" borderId="0" xfId="0" applyFill="1" applyAlignment="1">
      <alignment horizontal="left" indent="1"/>
    </xf>
    <xf numFmtId="165" fontId="13" fillId="15" borderId="6" xfId="5" applyNumberFormat="1" applyFont="1" applyFill="1" applyBorder="1" applyAlignment="1">
      <alignment horizontal="left" vertical="top"/>
    </xf>
    <xf numFmtId="0" fontId="13" fillId="15" borderId="4" xfId="0" applyFont="1" applyFill="1" applyBorder="1"/>
    <xf numFmtId="165" fontId="13" fillId="15" borderId="6" xfId="0" applyNumberFormat="1" applyFont="1" applyFill="1" applyBorder="1"/>
    <xf numFmtId="165" fontId="13" fillId="15" borderId="7" xfId="5" applyNumberFormat="1" applyFont="1" applyFill="1" applyBorder="1" applyAlignment="1">
      <alignment horizontal="left" vertical="top"/>
    </xf>
    <xf numFmtId="0" fontId="13" fillId="15" borderId="5" xfId="0" applyFont="1" applyFill="1" applyBorder="1"/>
    <xf numFmtId="165" fontId="13" fillId="15" borderId="7" xfId="0" applyNumberFormat="1" applyFont="1" applyFill="1" applyBorder="1"/>
    <xf numFmtId="0" fontId="0" fillId="4" borderId="0" xfId="0" applyFill="1"/>
    <xf numFmtId="0" fontId="26" fillId="16" borderId="32" xfId="0" applyFont="1" applyFill="1" applyBorder="1" applyAlignment="1">
      <alignment horizontal="center" vertical="center"/>
    </xf>
    <xf numFmtId="0" fontId="26" fillId="16" borderId="33" xfId="0" applyFont="1" applyFill="1" applyBorder="1" applyAlignment="1">
      <alignment horizontal="center" vertical="center" wrapText="1"/>
    </xf>
    <xf numFmtId="0" fontId="27" fillId="0" borderId="32" xfId="0" applyFont="1" applyBorder="1" applyAlignment="1">
      <alignment horizontal="center" vertical="center"/>
    </xf>
    <xf numFmtId="10" fontId="27" fillId="0" borderId="33" xfId="6" applyNumberFormat="1" applyFont="1" applyBorder="1" applyAlignment="1">
      <alignment horizontal="center" vertical="center"/>
    </xf>
    <xf numFmtId="10" fontId="0" fillId="0" borderId="0" xfId="6" applyNumberFormat="1" applyFont="1"/>
    <xf numFmtId="9" fontId="0" fillId="12" borderId="4" xfId="0" applyNumberFormat="1" applyFill="1" applyBorder="1"/>
    <xf numFmtId="9" fontId="0" fillId="12" borderId="6" xfId="0" applyNumberFormat="1" applyFill="1" applyBorder="1"/>
    <xf numFmtId="9" fontId="0" fillId="12" borderId="11" xfId="0" applyNumberFormat="1" applyFill="1" applyBorder="1"/>
    <xf numFmtId="0" fontId="28" fillId="5" borderId="32" xfId="0" applyFont="1" applyFill="1" applyBorder="1" applyAlignment="1">
      <alignment horizontal="center" vertical="center"/>
    </xf>
    <xf numFmtId="10" fontId="27" fillId="12" borderId="33" xfId="6" applyNumberFormat="1" applyFont="1" applyFill="1" applyBorder="1" applyAlignment="1">
      <alignment horizontal="center" vertical="center"/>
    </xf>
    <xf numFmtId="3" fontId="0" fillId="0" borderId="6" xfId="0" applyNumberFormat="1" applyBorder="1" applyAlignment="1">
      <alignment horizontal="left" vertical="top"/>
    </xf>
    <xf numFmtId="164" fontId="0" fillId="0" borderId="6" xfId="5" applyNumberFormat="1" applyFont="1" applyBorder="1" applyAlignment="1">
      <alignment horizontal="left" vertical="top"/>
    </xf>
    <xf numFmtId="0" fontId="0" fillId="0" borderId="0" xfId="0" applyBorder="1" applyAlignment="1">
      <alignment vertical="top" wrapText="1"/>
    </xf>
    <xf numFmtId="10" fontId="19" fillId="3" borderId="12" xfId="0" applyNumberFormat="1" applyFont="1" applyFill="1" applyBorder="1" applyAlignment="1">
      <alignment horizontal="center" wrapText="1"/>
    </xf>
    <xf numFmtId="0" fontId="17" fillId="2" borderId="6" xfId="3" applyFont="1" applyFill="1" applyBorder="1" applyAlignment="1">
      <alignment horizontal="center"/>
    </xf>
    <xf numFmtId="0" fontId="14" fillId="0" borderId="0" xfId="0" applyFont="1" applyBorder="1" applyAlignment="1">
      <alignment vertical="center" wrapText="1"/>
    </xf>
    <xf numFmtId="0" fontId="13" fillId="10" borderId="0" xfId="0" applyFont="1" applyFill="1" applyAlignment="1">
      <alignment horizontal="left" vertical="top" wrapText="1"/>
    </xf>
    <xf numFmtId="0" fontId="0" fillId="10" borderId="0" xfId="0" applyFill="1" applyAlignment="1">
      <alignment horizontal="left" vertical="top" wrapText="1"/>
    </xf>
    <xf numFmtId="0" fontId="30" fillId="0" borderId="0" xfId="0" applyFont="1" applyBorder="1" applyAlignment="1">
      <alignment vertical="top" wrapText="1"/>
    </xf>
    <xf numFmtId="0" fontId="16" fillId="0" borderId="0" xfId="0" applyFont="1"/>
    <xf numFmtId="0" fontId="32" fillId="10" borderId="0" xfId="0" applyFont="1" applyFill="1" applyAlignment="1">
      <alignment horizontal="left" vertical="top"/>
    </xf>
    <xf numFmtId="0" fontId="10" fillId="10" borderId="0" xfId="4" applyFill="1"/>
    <xf numFmtId="10" fontId="0" fillId="18" borderId="6" xfId="6" applyNumberFormat="1" applyFont="1" applyFill="1" applyBorder="1" applyAlignment="1">
      <alignment horizontal="left" vertical="top"/>
    </xf>
    <xf numFmtId="10" fontId="13" fillId="10" borderId="0" xfId="0" applyNumberFormat="1" applyFont="1" applyFill="1" applyAlignment="1">
      <alignment horizontal="left" vertical="top" wrapText="1"/>
    </xf>
    <xf numFmtId="3" fontId="0" fillId="11" borderId="6" xfId="6" applyNumberFormat="1" applyFont="1" applyFill="1" applyBorder="1" applyAlignment="1">
      <alignment horizontal="left" vertical="top"/>
    </xf>
    <xf numFmtId="3" fontId="13" fillId="10" borderId="0" xfId="0" applyNumberFormat="1" applyFont="1" applyFill="1" applyAlignment="1">
      <alignment horizontal="left" vertical="top" wrapText="1"/>
    </xf>
    <xf numFmtId="167" fontId="0" fillId="10" borderId="0" xfId="0" applyNumberFormat="1" applyFill="1" applyAlignment="1">
      <alignment horizontal="left" vertical="top" wrapText="1"/>
    </xf>
    <xf numFmtId="0" fontId="0" fillId="0" borderId="6" xfId="0" applyBorder="1" applyAlignment="1">
      <alignment horizontal="left" vertical="top" wrapText="1"/>
    </xf>
    <xf numFmtId="167" fontId="0" fillId="0" borderId="6" xfId="0" applyNumberFormat="1" applyBorder="1" applyAlignment="1">
      <alignment horizontal="left" vertical="top" wrapText="1"/>
    </xf>
    <xf numFmtId="10" fontId="13" fillId="10" borderId="0" xfId="6" applyNumberFormat="1" applyFont="1" applyFill="1" applyAlignment="1">
      <alignment horizontal="left" vertical="top" wrapText="1"/>
    </xf>
    <xf numFmtId="0" fontId="1" fillId="4" borderId="0" xfId="0" applyFont="1" applyFill="1" applyAlignment="1">
      <alignment horizontal="right" vertical="center"/>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164" fontId="0" fillId="19" borderId="6" xfId="5" applyNumberFormat="1" applyFont="1" applyFill="1" applyBorder="1" applyAlignment="1">
      <alignment horizontal="left" vertical="top"/>
    </xf>
    <xf numFmtId="0" fontId="33" fillId="0" borderId="0" xfId="0" applyFont="1"/>
    <xf numFmtId="0" fontId="10" fillId="3" borderId="6" xfId="4" applyFill="1" applyBorder="1" applyAlignment="1">
      <alignment vertical="center" wrapText="1"/>
    </xf>
    <xf numFmtId="0" fontId="9" fillId="0" borderId="0" xfId="1" applyFont="1" applyAlignment="1" applyProtection="1"/>
    <xf numFmtId="0" fontId="3" fillId="0" borderId="0" xfId="1" applyFont="1" applyAlignment="1" applyProtection="1"/>
    <xf numFmtId="0" fontId="0" fillId="0" borderId="0" xfId="0" applyAlignment="1"/>
    <xf numFmtId="0" fontId="14" fillId="0" borderId="7" xfId="0" applyFont="1" applyBorder="1" applyAlignment="1">
      <alignment horizontal="left" vertical="center" wrapText="1"/>
    </xf>
    <xf numFmtId="0" fontId="0" fillId="0" borderId="6" xfId="0" applyBorder="1"/>
    <xf numFmtId="0" fontId="36" fillId="21" borderId="6" xfId="0" applyFont="1" applyFill="1" applyBorder="1" applyAlignment="1">
      <alignment horizontal="center"/>
    </xf>
    <xf numFmtId="0" fontId="36" fillId="0" borderId="6" xfId="0" applyFont="1" applyBorder="1" applyAlignment="1">
      <alignment horizontal="center"/>
    </xf>
    <xf numFmtId="168" fontId="36" fillId="0" borderId="6" xfId="0" applyNumberFormat="1" applyFont="1" applyBorder="1" applyAlignment="1">
      <alignment horizontal="center"/>
    </xf>
    <xf numFmtId="165" fontId="36" fillId="0" borderId="6" xfId="0" applyNumberFormat="1" applyFont="1" applyBorder="1" applyAlignment="1">
      <alignment horizontal="center"/>
    </xf>
    <xf numFmtId="2" fontId="36" fillId="0" borderId="6" xfId="0" applyNumberFormat="1" applyFont="1" applyBorder="1" applyAlignment="1">
      <alignment horizontal="center"/>
    </xf>
    <xf numFmtId="3" fontId="36" fillId="0" borderId="6" xfId="0" applyNumberFormat="1" applyFont="1" applyBorder="1" applyAlignment="1">
      <alignment horizontal="center"/>
    </xf>
    <xf numFmtId="0" fontId="36" fillId="0" borderId="0" xfId="0" applyFont="1"/>
    <xf numFmtId="0" fontId="0" fillId="0" borderId="0" xfId="0" applyAlignment="1">
      <alignment horizontal="center"/>
    </xf>
    <xf numFmtId="0" fontId="1" fillId="4" borderId="6" xfId="0" applyFont="1" applyFill="1" applyBorder="1" applyAlignment="1">
      <alignment horizontal="left" vertical="center" wrapText="1"/>
    </xf>
    <xf numFmtId="0" fontId="14" fillId="0" borderId="7" xfId="0" applyFont="1" applyBorder="1" applyAlignment="1">
      <alignment horizontal="center" vertical="center" wrapText="1"/>
    </xf>
    <xf numFmtId="0" fontId="14" fillId="0" borderId="7" xfId="0" applyFont="1" applyBorder="1" applyAlignment="1">
      <alignment vertical="center" wrapText="1"/>
    </xf>
    <xf numFmtId="0" fontId="14" fillId="0" borderId="8" xfId="0" applyFont="1" applyBorder="1" applyAlignment="1">
      <alignment horizontal="center" vertical="center" wrapText="1"/>
    </xf>
    <xf numFmtId="0" fontId="14" fillId="0" borderId="8" xfId="0" applyFont="1" applyBorder="1" applyAlignment="1">
      <alignment vertical="center" wrapText="1"/>
    </xf>
    <xf numFmtId="0" fontId="14" fillId="0" borderId="0" xfId="0" applyFont="1" applyAlignment="1">
      <alignment vertical="center" wrapText="1"/>
    </xf>
    <xf numFmtId="0" fontId="4" fillId="17" borderId="0" xfId="0" applyFont="1" applyFill="1"/>
    <xf numFmtId="0" fontId="0" fillId="17" borderId="0" xfId="0" applyFill="1"/>
    <xf numFmtId="0" fontId="0" fillId="17" borderId="0" xfId="0" applyFill="1" applyProtection="1"/>
    <xf numFmtId="0" fontId="4" fillId="0" borderId="0" xfId="0" applyFont="1" applyAlignment="1"/>
    <xf numFmtId="0" fontId="4" fillId="12" borderId="0" xfId="0" applyFont="1" applyFill="1"/>
    <xf numFmtId="0" fontId="0" fillId="12" borderId="0" xfId="0" applyFill="1"/>
    <xf numFmtId="0" fontId="0" fillId="0" borderId="0" xfId="0" applyAlignment="1">
      <alignment vertical="center"/>
    </xf>
    <xf numFmtId="0" fontId="14" fillId="0" borderId="0" xfId="0" applyFont="1" applyFill="1" applyBorder="1" applyAlignment="1">
      <alignment vertical="center" wrapText="1"/>
    </xf>
    <xf numFmtId="0" fontId="14" fillId="0" borderId="7" xfId="0" applyFont="1" applyBorder="1" applyAlignment="1">
      <alignment horizontal="left" vertical="center" wrapText="1"/>
    </xf>
    <xf numFmtId="0" fontId="14" fillId="0" borderId="7" xfId="0" applyFont="1" applyBorder="1" applyAlignment="1">
      <alignment horizontal="left" vertical="top" wrapText="1"/>
    </xf>
    <xf numFmtId="0" fontId="0" fillId="10" borderId="0" xfId="0" applyFill="1" applyAlignment="1">
      <alignment horizontal="left" vertical="top" wrapText="1"/>
    </xf>
    <xf numFmtId="0" fontId="13" fillId="0" borderId="0" xfId="0" applyFont="1" applyAlignment="1">
      <alignment horizontal="left" vertical="top" wrapText="1"/>
    </xf>
    <xf numFmtId="0" fontId="14" fillId="0" borderId="6" xfId="0" applyFont="1" applyBorder="1" applyAlignment="1">
      <alignment horizontal="left" vertical="top" wrapText="1"/>
    </xf>
    <xf numFmtId="0" fontId="2" fillId="0" borderId="0" xfId="0" applyFont="1" applyAlignment="1">
      <alignment horizontal="left"/>
    </xf>
    <xf numFmtId="0" fontId="4" fillId="0" borderId="9" xfId="0" applyFont="1" applyBorder="1" applyAlignment="1">
      <alignment horizontal="left"/>
    </xf>
    <xf numFmtId="0" fontId="0" fillId="0" borderId="0" xfId="0"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13" fillId="10" borderId="0" xfId="0" applyFont="1" applyFill="1" applyAlignment="1">
      <alignment horizontal="left" vertical="top" wrapText="1"/>
    </xf>
    <xf numFmtId="0" fontId="4" fillId="20" borderId="6" xfId="0" applyFont="1" applyFill="1" applyBorder="1" applyAlignment="1">
      <alignment horizontal="center"/>
    </xf>
    <xf numFmtId="0" fontId="1" fillId="4" borderId="6" xfId="0" applyFont="1" applyFill="1" applyBorder="1" applyAlignment="1">
      <alignment horizontal="center" vertical="center" wrapText="1"/>
    </xf>
    <xf numFmtId="0" fontId="3" fillId="7" borderId="6" xfId="0" applyFont="1" applyFill="1" applyBorder="1" applyAlignment="1">
      <alignment horizontal="left" wrapText="1"/>
    </xf>
    <xf numFmtId="0" fontId="41" fillId="0" borderId="6" xfId="0" applyFont="1" applyBorder="1" applyAlignment="1">
      <alignment horizontal="center" vertical="center" wrapText="1"/>
    </xf>
    <xf numFmtId="0" fontId="41" fillId="0" borderId="6" xfId="0" applyFont="1" applyBorder="1" applyAlignment="1">
      <alignment vertical="center" wrapText="1"/>
    </xf>
    <xf numFmtId="0" fontId="10" fillId="3" borderId="6" xfId="4" applyFont="1" applyFill="1" applyBorder="1" applyAlignment="1">
      <alignment vertical="center" wrapText="1"/>
    </xf>
    <xf numFmtId="0" fontId="41" fillId="0" borderId="7" xfId="0" applyFont="1" applyBorder="1" applyAlignment="1">
      <alignment horizontal="left" vertical="center" wrapText="1"/>
    </xf>
    <xf numFmtId="0" fontId="42" fillId="0" borderId="6" xfId="0" applyFont="1" applyFill="1" applyBorder="1" applyAlignment="1">
      <alignment vertical="center" wrapText="1"/>
    </xf>
    <xf numFmtId="0" fontId="41" fillId="0" borderId="6" xfId="0" applyFont="1" applyFill="1" applyBorder="1" applyAlignment="1">
      <alignment vertical="center" wrapText="1"/>
    </xf>
    <xf numFmtId="0" fontId="41" fillId="6" borderId="7" xfId="0" applyFont="1" applyFill="1" applyBorder="1" applyAlignment="1">
      <alignment vertical="center" wrapText="1"/>
    </xf>
    <xf numFmtId="0" fontId="13" fillId="3" borderId="6" xfId="4" applyFont="1" applyFill="1" applyBorder="1" applyAlignment="1">
      <alignment vertical="top" wrapText="1"/>
    </xf>
    <xf numFmtId="0" fontId="41" fillId="0" borderId="6" xfId="0" applyFont="1" applyFill="1" applyBorder="1" applyAlignment="1">
      <alignment horizontal="center" vertical="center" wrapText="1"/>
    </xf>
    <xf numFmtId="0" fontId="13" fillId="3" borderId="6" xfId="4" applyFont="1" applyFill="1" applyBorder="1" applyAlignment="1">
      <alignment vertical="center" wrapText="1"/>
    </xf>
    <xf numFmtId="0" fontId="0" fillId="0" borderId="0" xfId="0" applyFont="1"/>
    <xf numFmtId="0" fontId="41" fillId="0" borderId="4" xfId="0" applyFont="1" applyBorder="1" applyAlignment="1">
      <alignment vertical="center" wrapText="1"/>
    </xf>
    <xf numFmtId="0" fontId="45" fillId="3" borderId="12" xfId="0" applyFont="1" applyFill="1" applyBorder="1" applyAlignment="1">
      <alignment horizontal="left" wrapText="1"/>
    </xf>
    <xf numFmtId="0" fontId="45" fillId="3" borderId="12" xfId="0" applyFont="1" applyFill="1" applyBorder="1" applyAlignment="1">
      <alignment horizontal="left" vertical="center" wrapText="1"/>
    </xf>
    <xf numFmtId="0" fontId="45" fillId="3" borderId="12" xfId="0" applyFont="1" applyFill="1" applyBorder="1" applyAlignment="1">
      <alignment horizontal="left" vertical="top" wrapText="1"/>
    </xf>
    <xf numFmtId="0" fontId="46" fillId="3" borderId="12" xfId="0" applyFont="1" applyFill="1" applyBorder="1" applyAlignment="1">
      <alignment horizontal="left" vertical="top" wrapText="1"/>
    </xf>
    <xf numFmtId="0" fontId="46" fillId="3" borderId="12" xfId="0" applyFont="1" applyFill="1" applyBorder="1" applyAlignment="1">
      <alignment horizontal="left" wrapText="1"/>
    </xf>
    <xf numFmtId="0" fontId="0" fillId="0" borderId="0" xfId="0" applyFont="1" applyAlignment="1">
      <alignment wrapText="1"/>
    </xf>
    <xf numFmtId="0" fontId="0" fillId="0" borderId="0" xfId="0" applyFont="1" applyAlignment="1">
      <alignment vertical="top" wrapText="1"/>
    </xf>
    <xf numFmtId="0" fontId="13" fillId="2" borderId="6" xfId="3" applyFont="1" applyFill="1" applyBorder="1" applyAlignment="1">
      <alignment horizontal="center"/>
    </xf>
    <xf numFmtId="10" fontId="45" fillId="3" borderId="12" xfId="0" applyNumberFormat="1" applyFont="1" applyFill="1" applyBorder="1" applyAlignment="1">
      <alignment horizontal="center" wrapText="1"/>
    </xf>
    <xf numFmtId="0" fontId="48" fillId="0" borderId="0" xfId="0" applyFont="1" applyAlignment="1">
      <alignment horizontal="left" vertical="center" indent="6"/>
    </xf>
    <xf numFmtId="0" fontId="49" fillId="7" borderId="6" xfId="0" applyFont="1" applyFill="1" applyBorder="1" applyAlignment="1">
      <alignment horizontal="left" wrapText="1"/>
    </xf>
    <xf numFmtId="0" fontId="13" fillId="2" borderId="6" xfId="3" applyFont="1" applyFill="1" applyBorder="1"/>
    <xf numFmtId="0" fontId="13" fillId="2" borderId="6" xfId="3" applyFont="1" applyFill="1" applyBorder="1" applyAlignment="1">
      <alignment wrapText="1"/>
    </xf>
    <xf numFmtId="0" fontId="0" fillId="0" borderId="6" xfId="0" applyFont="1" applyBorder="1"/>
    <xf numFmtId="0" fontId="13" fillId="0" borderId="6" xfId="0" applyFont="1" applyFill="1" applyBorder="1" applyAlignment="1">
      <alignment horizontal="left" vertical="top"/>
    </xf>
    <xf numFmtId="0" fontId="22" fillId="9" borderId="0" xfId="0" applyFont="1" applyFill="1"/>
    <xf numFmtId="0" fontId="13" fillId="15" borderId="34" xfId="0" applyFont="1" applyFill="1" applyBorder="1" applyAlignment="1">
      <alignment horizontal="left" vertical="top"/>
    </xf>
    <xf numFmtId="0" fontId="13" fillId="15" borderId="34" xfId="0" applyFont="1" applyFill="1" applyBorder="1" applyAlignment="1">
      <alignment horizontal="left" vertical="top" wrapText="1"/>
    </xf>
    <xf numFmtId="0" fontId="0" fillId="15" borderId="0" xfId="0" applyFill="1" applyAlignment="1">
      <alignment horizontal="left" vertical="top" wrapText="1"/>
    </xf>
    <xf numFmtId="0" fontId="0" fillId="15" borderId="10" xfId="0" applyFill="1" applyBorder="1" applyAlignment="1">
      <alignment horizontal="left" vertical="top" wrapText="1"/>
    </xf>
    <xf numFmtId="0" fontId="0" fillId="19" borderId="0" xfId="0" applyFill="1" applyAlignment="1">
      <alignment horizontal="left" vertical="top" wrapText="1"/>
    </xf>
    <xf numFmtId="0" fontId="13" fillId="15" borderId="34" xfId="0" applyFont="1" applyFill="1" applyBorder="1" applyAlignment="1">
      <alignment vertical="top" wrapText="1"/>
    </xf>
    <xf numFmtId="0" fontId="13" fillId="15" borderId="34" xfId="0" applyFont="1" applyFill="1" applyBorder="1" applyAlignment="1">
      <alignment horizontal="center" vertical="top" wrapText="1"/>
    </xf>
    <xf numFmtId="0" fontId="13" fillId="19" borderId="34" xfId="0" applyFont="1" applyFill="1" applyBorder="1" applyAlignment="1">
      <alignment horizontal="center" vertical="top" wrapText="1"/>
    </xf>
    <xf numFmtId="3" fontId="13" fillId="15" borderId="34" xfId="0" applyNumberFormat="1" applyFont="1" applyFill="1" applyBorder="1" applyAlignment="1">
      <alignment horizontal="center" vertical="top" wrapText="1"/>
    </xf>
    <xf numFmtId="3" fontId="13" fillId="19" borderId="41" xfId="0" applyNumberFormat="1" applyFont="1" applyFill="1" applyBorder="1" applyAlignment="1">
      <alignment horizontal="center" vertical="top"/>
    </xf>
    <xf numFmtId="0" fontId="22" fillId="9" borderId="0" xfId="0" applyFont="1" applyFill="1" applyAlignment="1">
      <alignment horizontal="center" vertical="center"/>
    </xf>
    <xf numFmtId="0" fontId="0" fillId="0" borderId="0" xfId="0" applyAlignment="1">
      <alignment horizontal="center" vertical="center"/>
    </xf>
    <xf numFmtId="0" fontId="22" fillId="22" borderId="0" xfId="0" applyFont="1" applyFill="1" applyAlignment="1">
      <alignment horizontal="center" vertical="center"/>
    </xf>
    <xf numFmtId="0" fontId="22" fillId="23" borderId="0" xfId="0" applyFont="1" applyFill="1" applyAlignment="1">
      <alignment horizontal="center" vertical="center"/>
    </xf>
    <xf numFmtId="0" fontId="27" fillId="11" borderId="32" xfId="0" applyFont="1" applyFill="1" applyBorder="1" applyAlignment="1">
      <alignment horizontal="center" vertical="center"/>
    </xf>
    <xf numFmtId="10" fontId="27" fillId="11" borderId="33" xfId="6" applyNumberFormat="1" applyFont="1" applyFill="1" applyBorder="1" applyAlignment="1">
      <alignment horizontal="center" vertical="center"/>
    </xf>
    <xf numFmtId="0" fontId="0" fillId="20" borderId="50" xfId="0" applyFill="1" applyBorder="1" applyAlignment="1">
      <alignment horizontal="center"/>
    </xf>
    <xf numFmtId="168" fontId="0" fillId="20" borderId="6" xfId="6" applyNumberFormat="1" applyFont="1" applyFill="1" applyBorder="1" applyAlignment="1">
      <alignment horizontal="center"/>
    </xf>
    <xf numFmtId="0" fontId="0" fillId="20" borderId="6" xfId="0" applyFill="1" applyBorder="1" applyAlignment="1">
      <alignment horizontal="center"/>
    </xf>
    <xf numFmtId="0" fontId="0" fillId="20" borderId="4" xfId="0" applyFill="1" applyBorder="1" applyAlignment="1">
      <alignment horizontal="center"/>
    </xf>
    <xf numFmtId="0" fontId="0" fillId="20" borderId="51" xfId="0" applyFill="1" applyBorder="1" applyAlignment="1">
      <alignment horizontal="center"/>
    </xf>
    <xf numFmtId="0" fontId="28" fillId="15" borderId="32" xfId="0" applyFont="1" applyFill="1" applyBorder="1" applyAlignment="1">
      <alignment horizontal="center" vertical="center"/>
    </xf>
    <xf numFmtId="10" fontId="27" fillId="15" borderId="33" xfId="6" applyNumberFormat="1" applyFont="1" applyFill="1" applyBorder="1" applyAlignment="1">
      <alignment horizontal="center" vertical="center"/>
    </xf>
    <xf numFmtId="0" fontId="0" fillId="15" borderId="50" xfId="0" applyFill="1" applyBorder="1" applyAlignment="1">
      <alignment horizontal="center"/>
    </xf>
    <xf numFmtId="168" fontId="0" fillId="15" borderId="6" xfId="6" applyNumberFormat="1" applyFont="1" applyFill="1" applyBorder="1" applyAlignment="1">
      <alignment horizontal="center"/>
    </xf>
    <xf numFmtId="0" fontId="0" fillId="15" borderId="6" xfId="0" applyFill="1" applyBorder="1" applyAlignment="1">
      <alignment horizontal="center"/>
    </xf>
    <xf numFmtId="0" fontId="4" fillId="15" borderId="4" xfId="0" applyFont="1" applyFill="1" applyBorder="1" applyAlignment="1">
      <alignment horizontal="center"/>
    </xf>
    <xf numFmtId="0" fontId="0" fillId="15" borderId="51" xfId="0" applyFill="1" applyBorder="1" applyAlignment="1">
      <alignment horizontal="center"/>
    </xf>
    <xf numFmtId="0" fontId="28" fillId="19" borderId="32" xfId="0" applyFont="1" applyFill="1" applyBorder="1" applyAlignment="1">
      <alignment horizontal="center" vertical="center"/>
    </xf>
    <xf numFmtId="10" fontId="27" fillId="19" borderId="33" xfId="6" applyNumberFormat="1" applyFont="1" applyFill="1" applyBorder="1" applyAlignment="1">
      <alignment horizontal="center" vertical="center"/>
    </xf>
    <xf numFmtId="1" fontId="27" fillId="11" borderId="32" xfId="6" applyNumberFormat="1" applyFont="1" applyFill="1" applyBorder="1" applyAlignment="1">
      <alignment horizontal="center" vertical="center"/>
    </xf>
    <xf numFmtId="0" fontId="0" fillId="19" borderId="50" xfId="0" applyFill="1" applyBorder="1" applyAlignment="1">
      <alignment horizontal="center"/>
    </xf>
    <xf numFmtId="168" fontId="0" fillId="19" borderId="6" xfId="6" applyNumberFormat="1" applyFont="1" applyFill="1" applyBorder="1" applyAlignment="1">
      <alignment horizontal="center"/>
    </xf>
    <xf numFmtId="0" fontId="0" fillId="19" borderId="6" xfId="0" applyFill="1" applyBorder="1" applyAlignment="1">
      <alignment horizontal="center"/>
    </xf>
    <xf numFmtId="0" fontId="0" fillId="19" borderId="4" xfId="0" applyFill="1" applyBorder="1" applyAlignment="1">
      <alignment horizontal="center"/>
    </xf>
    <xf numFmtId="0" fontId="4" fillId="19" borderId="51" xfId="0" applyFont="1" applyFill="1" applyBorder="1" applyAlignment="1">
      <alignment horizontal="center"/>
    </xf>
    <xf numFmtId="0" fontId="0" fillId="10" borderId="0" xfId="0" applyFill="1" applyAlignment="1">
      <alignment vertical="top" wrapText="1"/>
    </xf>
    <xf numFmtId="0" fontId="0" fillId="20" borderId="58" xfId="0" applyFill="1" applyBorder="1" applyAlignment="1">
      <alignment horizontal="center"/>
    </xf>
    <xf numFmtId="9" fontId="0" fillId="20" borderId="59" xfId="6" applyFont="1" applyFill="1" applyBorder="1" applyAlignment="1">
      <alignment horizontal="center"/>
    </xf>
    <xf numFmtId="9" fontId="0" fillId="20" borderId="59" xfId="0" applyNumberFormat="1" applyFill="1" applyBorder="1" applyAlignment="1">
      <alignment horizontal="center"/>
    </xf>
    <xf numFmtId="0" fontId="0" fillId="20" borderId="59" xfId="0" applyFill="1" applyBorder="1" applyAlignment="1">
      <alignment horizontal="center"/>
    </xf>
    <xf numFmtId="0" fontId="0" fillId="20" borderId="60" xfId="0" applyFill="1" applyBorder="1" applyAlignment="1">
      <alignment horizontal="center"/>
    </xf>
    <xf numFmtId="0" fontId="0" fillId="20" borderId="61" xfId="0" applyFill="1" applyBorder="1" applyAlignment="1">
      <alignment horizontal="center"/>
    </xf>
    <xf numFmtId="0" fontId="0" fillId="19" borderId="10" xfId="0" applyFill="1" applyBorder="1" applyAlignment="1">
      <alignment horizontal="left" vertical="top" wrapText="1"/>
    </xf>
    <xf numFmtId="0" fontId="0" fillId="15" borderId="34" xfId="0" applyFill="1" applyBorder="1" applyAlignment="1">
      <alignment horizontal="left" vertical="top" wrapText="1"/>
    </xf>
    <xf numFmtId="0" fontId="0" fillId="15" borderId="34" xfId="0" applyFill="1" applyBorder="1" applyAlignment="1">
      <alignment horizontal="center" vertical="top" wrapText="1"/>
    </xf>
    <xf numFmtId="0" fontId="0" fillId="19" borderId="34" xfId="0" applyFill="1" applyBorder="1" applyAlignment="1">
      <alignment horizontal="center" vertical="top" wrapText="1"/>
    </xf>
    <xf numFmtId="168" fontId="0" fillId="15" borderId="34" xfId="0" applyNumberFormat="1" applyFill="1" applyBorder="1" applyAlignment="1">
      <alignment horizontal="center" vertical="top" wrapText="1"/>
    </xf>
    <xf numFmtId="168" fontId="0" fillId="19" borderId="34" xfId="0" applyNumberFormat="1" applyFill="1" applyBorder="1" applyAlignment="1">
      <alignment horizontal="center" vertical="top" wrapText="1"/>
    </xf>
    <xf numFmtId="0" fontId="0" fillId="19" borderId="13" xfId="0" applyFill="1" applyBorder="1" applyAlignment="1">
      <alignment horizontal="left" vertical="top" wrapText="1"/>
    </xf>
    <xf numFmtId="0" fontId="0" fillId="13" borderId="0" xfId="0" applyFill="1" applyAlignment="1">
      <alignment vertical="top" wrapText="1"/>
    </xf>
    <xf numFmtId="0" fontId="36" fillId="13" borderId="0" xfId="0" applyFont="1" applyFill="1" applyAlignment="1">
      <alignment wrapText="1"/>
    </xf>
    <xf numFmtId="168" fontId="36" fillId="0" borderId="6" xfId="6" applyNumberFormat="1" applyFont="1" applyFill="1" applyBorder="1" applyAlignment="1">
      <alignment horizontal="center"/>
    </xf>
    <xf numFmtId="0" fontId="36" fillId="13" borderId="0" xfId="0" applyFont="1" applyFill="1"/>
    <xf numFmtId="0" fontId="36" fillId="0" borderId="6" xfId="0" quotePrefix="1" applyFont="1" applyBorder="1" applyAlignment="1">
      <alignment horizontal="center"/>
    </xf>
    <xf numFmtId="168" fontId="36" fillId="0" borderId="6" xfId="0" quotePrefix="1" applyNumberFormat="1" applyFont="1" applyBorder="1" applyAlignment="1">
      <alignment horizontal="center"/>
    </xf>
    <xf numFmtId="0" fontId="51" fillId="0" borderId="6" xfId="0" applyFont="1" applyBorder="1" applyAlignment="1">
      <alignment horizontal="center"/>
    </xf>
    <xf numFmtId="0" fontId="0" fillId="15" borderId="6" xfId="0" applyFill="1" applyBorder="1" applyAlignment="1">
      <alignment horizontal="left" vertical="top"/>
    </xf>
    <xf numFmtId="164" fontId="0" fillId="15" borderId="6" xfId="8" applyNumberFormat="1" applyFont="1" applyFill="1" applyBorder="1" applyAlignment="1">
      <alignment horizontal="left" vertical="top"/>
    </xf>
    <xf numFmtId="164" fontId="0" fillId="0" borderId="6" xfId="8" applyNumberFormat="1" applyFont="1" applyBorder="1" applyAlignment="1">
      <alignment horizontal="left" vertical="top"/>
    </xf>
    <xf numFmtId="0" fontId="0" fillId="19" borderId="6" xfId="0" applyFill="1" applyBorder="1" applyAlignment="1">
      <alignment horizontal="left" vertical="top"/>
    </xf>
    <xf numFmtId="164" fontId="0" fillId="19" borderId="6" xfId="8" applyNumberFormat="1" applyFont="1" applyFill="1" applyBorder="1" applyAlignment="1">
      <alignment horizontal="left" vertical="top"/>
    </xf>
    <xf numFmtId="0" fontId="13" fillId="10" borderId="0" xfId="0" applyFont="1" applyFill="1" applyAlignment="1">
      <alignment vertical="top" wrapText="1"/>
    </xf>
    <xf numFmtId="0" fontId="0" fillId="6" borderId="6" xfId="0" applyFill="1" applyBorder="1" applyAlignment="1">
      <alignment horizontal="left" vertical="top"/>
    </xf>
    <xf numFmtId="165" fontId="0" fillId="15" borderId="6" xfId="0" applyNumberFormat="1" applyFill="1" applyBorder="1" applyAlignment="1">
      <alignment horizontal="left" vertical="top"/>
    </xf>
    <xf numFmtId="165" fontId="0" fillId="19" borderId="6" xfId="0" applyNumberFormat="1" applyFill="1" applyBorder="1" applyAlignment="1">
      <alignment horizontal="left" vertical="top"/>
    </xf>
    <xf numFmtId="0" fontId="12" fillId="0" borderId="6" xfId="0" applyFont="1" applyBorder="1" applyAlignment="1">
      <alignment horizontal="center" vertical="center" wrapText="1"/>
    </xf>
    <xf numFmtId="167" fontId="13" fillId="10" borderId="0" xfId="0" applyNumberFormat="1" applyFont="1" applyFill="1" applyAlignment="1">
      <alignment horizontal="left" vertical="top" wrapText="1"/>
    </xf>
    <xf numFmtId="0" fontId="13" fillId="0" borderId="6" xfId="0" applyFont="1" applyBorder="1" applyAlignment="1">
      <alignment horizontal="left" vertical="top" wrapText="1"/>
    </xf>
    <xf numFmtId="167" fontId="13" fillId="0" borderId="6" xfId="0" applyNumberFormat="1" applyFont="1" applyBorder="1" applyAlignment="1">
      <alignment horizontal="left" vertical="top" wrapText="1"/>
    </xf>
    <xf numFmtId="0" fontId="13" fillId="17" borderId="0" xfId="0" applyFont="1" applyFill="1"/>
    <xf numFmtId="0" fontId="2" fillId="0" borderId="0" xfId="0" applyFont="1" applyAlignment="1">
      <alignment horizontal="left"/>
    </xf>
    <xf numFmtId="0" fontId="13" fillId="0" borderId="0" xfId="0" applyFont="1" applyAlignment="1">
      <alignment horizontal="left" vertical="top" wrapText="1"/>
    </xf>
    <xf numFmtId="0" fontId="4" fillId="0" borderId="9" xfId="0" applyFont="1" applyBorder="1" applyAlignment="1">
      <alignment horizontal="left"/>
    </xf>
    <xf numFmtId="0" fontId="41" fillId="0" borderId="7" xfId="0" applyFont="1" applyBorder="1" applyAlignment="1">
      <alignment horizontal="left" vertical="center" wrapText="1"/>
    </xf>
    <xf numFmtId="0" fontId="41" fillId="0" borderId="3" xfId="0" applyFont="1" applyBorder="1" applyAlignment="1">
      <alignment horizontal="left" vertical="center" wrapText="1"/>
    </xf>
    <xf numFmtId="0" fontId="41" fillId="0" borderId="8" xfId="0" applyFont="1" applyBorder="1" applyAlignment="1">
      <alignment horizontal="left" vertical="center" wrapText="1"/>
    </xf>
    <xf numFmtId="0" fontId="0" fillId="0" borderId="0" xfId="0" applyAlignment="1">
      <alignment horizontal="left" vertical="top" wrapText="1"/>
    </xf>
    <xf numFmtId="0" fontId="41" fillId="3" borderId="6"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41" fillId="3" borderId="3" xfId="0" applyFont="1" applyFill="1" applyBorder="1" applyAlignment="1">
      <alignment horizontal="center" vertical="center" wrapText="1"/>
    </xf>
    <xf numFmtId="0" fontId="41" fillId="3" borderId="8"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45" fillId="3" borderId="27" xfId="0" applyFont="1" applyFill="1" applyBorder="1" applyAlignment="1">
      <alignment horizontal="left" vertical="center" wrapText="1"/>
    </xf>
    <xf numFmtId="0" fontId="45" fillId="3" borderId="28" xfId="0" applyFont="1" applyFill="1" applyBorder="1" applyAlignment="1">
      <alignment horizontal="left" vertical="center" wrapText="1"/>
    </xf>
    <xf numFmtId="0" fontId="45" fillId="3" borderId="29" xfId="0" applyFont="1" applyFill="1" applyBorder="1" applyAlignment="1">
      <alignment horizontal="left" vertical="center" wrapText="1"/>
    </xf>
    <xf numFmtId="0" fontId="46" fillId="3" borderId="27" xfId="0" applyFont="1" applyFill="1" applyBorder="1" applyAlignment="1">
      <alignment horizontal="left" vertical="center" wrapText="1"/>
    </xf>
    <xf numFmtId="0" fontId="46" fillId="3" borderId="28" xfId="0" applyFont="1" applyFill="1" applyBorder="1" applyAlignment="1">
      <alignment horizontal="left" vertical="center" wrapText="1"/>
    </xf>
    <xf numFmtId="0" fontId="46" fillId="3" borderId="29" xfId="0" applyFont="1" applyFill="1" applyBorder="1" applyAlignment="1">
      <alignment horizontal="left" vertical="center" wrapText="1"/>
    </xf>
    <xf numFmtId="0" fontId="3" fillId="7" borderId="25" xfId="0" applyFont="1" applyFill="1" applyBorder="1" applyAlignment="1">
      <alignment horizontal="left" wrapText="1"/>
    </xf>
    <xf numFmtId="0" fontId="3" fillId="7" borderId="26" xfId="0" applyFont="1" applyFill="1" applyBorder="1" applyAlignment="1">
      <alignment horizontal="left" wrapText="1"/>
    </xf>
    <xf numFmtId="0" fontId="3" fillId="8" borderId="6" xfId="0" applyFont="1" applyFill="1" applyBorder="1" applyAlignment="1">
      <alignment horizontal="left" vertical="center" wrapText="1"/>
    </xf>
    <xf numFmtId="0" fontId="2" fillId="0" borderId="0" xfId="0" applyFont="1" applyAlignment="1">
      <alignment horizontal="left" wrapText="1"/>
    </xf>
    <xf numFmtId="0" fontId="31" fillId="17" borderId="0" xfId="0" applyFont="1" applyFill="1" applyAlignment="1">
      <alignment horizontal="left" vertical="top" wrapText="1"/>
    </xf>
    <xf numFmtId="0" fontId="0" fillId="0" borderId="9" xfId="0" applyBorder="1" applyAlignment="1">
      <alignment horizontal="left" vertical="top" wrapText="1"/>
    </xf>
    <xf numFmtId="0" fontId="3" fillId="8" borderId="6" xfId="0" applyFont="1" applyFill="1" applyBorder="1" applyAlignment="1">
      <alignment horizontal="left" vertical="center"/>
    </xf>
    <xf numFmtId="0" fontId="3" fillId="8" borderId="11" xfId="0" applyFont="1" applyFill="1" applyBorder="1" applyAlignment="1">
      <alignment horizontal="left" vertical="center" wrapText="1"/>
    </xf>
    <xf numFmtId="0" fontId="3" fillId="8" borderId="17" xfId="0" applyFont="1" applyFill="1" applyBorder="1" applyAlignment="1">
      <alignment horizontal="left" vertical="center" wrapText="1"/>
    </xf>
    <xf numFmtId="0" fontId="3" fillId="8" borderId="4" xfId="0" applyFont="1" applyFill="1" applyBorder="1" applyAlignment="1">
      <alignment horizontal="left" vertical="center" wrapText="1"/>
    </xf>
    <xf numFmtId="0" fontId="0" fillId="0" borderId="0" xfId="0" applyBorder="1" applyAlignment="1">
      <alignment horizontal="left" vertical="top" wrapText="1"/>
    </xf>
    <xf numFmtId="0" fontId="3" fillId="8" borderId="11" xfId="0" applyFont="1" applyFill="1" applyBorder="1" applyAlignment="1">
      <alignment horizontal="left" vertical="center"/>
    </xf>
    <xf numFmtId="0" fontId="3" fillId="8" borderId="17" xfId="0" applyFont="1" applyFill="1" applyBorder="1" applyAlignment="1">
      <alignment horizontal="left" vertical="center"/>
    </xf>
    <xf numFmtId="0" fontId="3" fillId="8" borderId="4" xfId="0" applyFont="1" applyFill="1" applyBorder="1" applyAlignment="1">
      <alignment horizontal="left" vertical="center"/>
    </xf>
    <xf numFmtId="0" fontId="3" fillId="8" borderId="15" xfId="0" applyFont="1" applyFill="1" applyBorder="1" applyAlignment="1">
      <alignment horizontal="left" vertical="center"/>
    </xf>
    <xf numFmtId="0" fontId="3" fillId="8" borderId="9" xfId="0" applyFont="1" applyFill="1" applyBorder="1" applyAlignment="1">
      <alignment horizontal="left" vertical="center"/>
    </xf>
    <xf numFmtId="0" fontId="7" fillId="8" borderId="6" xfId="0" applyFont="1" applyFill="1" applyBorder="1" applyAlignment="1">
      <alignment horizontal="left" vertical="center"/>
    </xf>
    <xf numFmtId="0" fontId="13" fillId="10" borderId="0" xfId="0" applyFont="1" applyFill="1" applyAlignment="1">
      <alignment horizontal="left" vertical="top" wrapText="1"/>
    </xf>
    <xf numFmtId="0" fontId="22" fillId="9" borderId="0" xfId="0" applyFont="1" applyFill="1" applyAlignment="1">
      <alignment horizontal="center"/>
    </xf>
    <xf numFmtId="0" fontId="0" fillId="10" borderId="0" xfId="0" applyFill="1" applyAlignment="1">
      <alignment horizontal="left" vertical="top" wrapText="1"/>
    </xf>
    <xf numFmtId="0" fontId="1" fillId="4" borderId="2"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23" fillId="4" borderId="19" xfId="0" applyFont="1" applyFill="1" applyBorder="1" applyAlignment="1">
      <alignment horizontal="left" vertical="top" wrapText="1"/>
    </xf>
    <xf numFmtId="0" fontId="23" fillId="4" borderId="0" xfId="0" applyFont="1" applyFill="1" applyAlignment="1">
      <alignment horizontal="left" vertical="top" wrapText="1"/>
    </xf>
    <xf numFmtId="0" fontId="1" fillId="4" borderId="0" xfId="0" applyFont="1" applyFill="1" applyAlignment="1">
      <alignment horizontal="right" vertical="center"/>
    </xf>
    <xf numFmtId="164" fontId="4" fillId="12" borderId="19" xfId="5" applyNumberFormat="1" applyFont="1" applyFill="1" applyBorder="1" applyAlignment="1">
      <alignment horizontal="center"/>
    </xf>
    <xf numFmtId="164" fontId="4" fillId="12" borderId="0" xfId="5" applyNumberFormat="1" applyFont="1" applyFill="1" applyBorder="1" applyAlignment="1">
      <alignment horizontal="center"/>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22" xfId="0" applyFont="1" applyFill="1" applyBorder="1" applyAlignment="1">
      <alignment horizontal="center" vertical="center" wrapText="1"/>
    </xf>
    <xf numFmtId="0" fontId="26" fillId="16" borderId="30" xfId="0" applyFont="1" applyFill="1" applyBorder="1" applyAlignment="1">
      <alignment horizontal="center" vertical="center" wrapText="1"/>
    </xf>
    <xf numFmtId="0" fontId="26" fillId="16" borderId="31" xfId="0" applyFont="1" applyFill="1" applyBorder="1" applyAlignment="1">
      <alignment horizontal="center" vertical="center" wrapText="1"/>
    </xf>
    <xf numFmtId="0" fontId="1" fillId="4" borderId="9" xfId="0" applyFont="1" applyFill="1" applyBorder="1" applyAlignment="1">
      <alignment horizontal="center" vertical="center"/>
    </xf>
    <xf numFmtId="10" fontId="12" fillId="12" borderId="7" xfId="6" applyNumberFormat="1" applyFont="1" applyFill="1" applyBorder="1" applyAlignment="1">
      <alignment horizontal="center" vertical="center" wrapText="1"/>
    </xf>
    <xf numFmtId="10" fontId="12" fillId="12" borderId="8" xfId="6" applyNumberFormat="1" applyFont="1" applyFill="1" applyBorder="1" applyAlignment="1">
      <alignment horizontal="center" vertical="center" wrapText="1"/>
    </xf>
    <xf numFmtId="0" fontId="12" fillId="5" borderId="7" xfId="6" applyNumberFormat="1" applyFont="1" applyFill="1" applyBorder="1" applyAlignment="1">
      <alignment horizontal="center" vertical="center" wrapText="1"/>
    </xf>
    <xf numFmtId="0" fontId="12" fillId="5" borderId="8" xfId="6" applyNumberFormat="1" applyFont="1" applyFill="1" applyBorder="1" applyAlignment="1">
      <alignment horizontal="center" vertical="center" wrapText="1"/>
    </xf>
    <xf numFmtId="0" fontId="4" fillId="10" borderId="24" xfId="0" applyFont="1" applyFill="1" applyBorder="1" applyAlignment="1">
      <alignment horizontal="left"/>
    </xf>
    <xf numFmtId="0" fontId="4" fillId="10" borderId="0" xfId="0" applyFont="1" applyFill="1" applyAlignment="1">
      <alignment horizontal="left"/>
    </xf>
    <xf numFmtId="0" fontId="1" fillId="4" borderId="3"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0" xfId="0" applyFont="1" applyFill="1" applyBorder="1" applyAlignment="1">
      <alignment horizontal="center" vertical="center" wrapText="1"/>
    </xf>
    <xf numFmtId="0" fontId="1" fillId="4" borderId="3" xfId="0" applyFont="1" applyFill="1" applyBorder="1" applyAlignment="1">
      <alignment horizontal="center" vertical="center"/>
    </xf>
    <xf numFmtId="166" fontId="0" fillId="6" borderId="11" xfId="5" applyNumberFormat="1" applyFont="1" applyFill="1" applyBorder="1" applyAlignment="1">
      <alignment horizontal="right"/>
    </xf>
    <xf numFmtId="166" fontId="0" fillId="6" borderId="17" xfId="5" applyNumberFormat="1" applyFont="1" applyFill="1" applyBorder="1" applyAlignment="1">
      <alignment horizontal="right"/>
    </xf>
    <xf numFmtId="166" fontId="0" fillId="6" borderId="4" xfId="5" applyNumberFormat="1" applyFont="1" applyFill="1" applyBorder="1" applyAlignment="1">
      <alignment horizontal="right"/>
    </xf>
    <xf numFmtId="0" fontId="13" fillId="10" borderId="9" xfId="0" applyFont="1" applyFill="1" applyBorder="1" applyAlignment="1">
      <alignment horizontal="left" vertical="top" wrapText="1"/>
    </xf>
    <xf numFmtId="0" fontId="1" fillId="4" borderId="19" xfId="0" applyFont="1" applyFill="1" applyBorder="1" applyAlignment="1">
      <alignment horizontal="center" vertical="center"/>
    </xf>
    <xf numFmtId="0" fontId="1" fillId="4" borderId="0" xfId="0" applyFont="1" applyFill="1" applyAlignment="1">
      <alignment horizontal="center" vertical="center"/>
    </xf>
    <xf numFmtId="0" fontId="22" fillId="9" borderId="9" xfId="0" applyFont="1" applyFill="1" applyBorder="1" applyAlignment="1">
      <alignment horizontal="center"/>
    </xf>
    <xf numFmtId="0" fontId="13" fillId="10" borderId="17" xfId="0" applyFont="1" applyFill="1" applyBorder="1" applyAlignment="1">
      <alignment horizontal="left" vertical="top" wrapText="1"/>
    </xf>
    <xf numFmtId="0" fontId="0" fillId="15" borderId="0" xfId="0" applyFill="1" applyAlignment="1">
      <alignment horizontal="left" vertical="top" wrapText="1"/>
    </xf>
    <xf numFmtId="0" fontId="0" fillId="15" borderId="10" xfId="0" applyFill="1" applyBorder="1" applyAlignment="1">
      <alignment horizontal="left" vertical="top" wrapText="1"/>
    </xf>
    <xf numFmtId="0" fontId="0" fillId="19" borderId="0" xfId="0" applyFill="1" applyAlignment="1">
      <alignment horizontal="left" vertical="top" wrapText="1"/>
    </xf>
    <xf numFmtId="0" fontId="50" fillId="9" borderId="0" xfId="0" applyFont="1" applyFill="1" applyAlignment="1">
      <alignment horizontal="center"/>
    </xf>
    <xf numFmtId="0" fontId="22" fillId="22" borderId="0" xfId="0" applyFont="1" applyFill="1" applyAlignment="1">
      <alignment horizontal="center"/>
    </xf>
    <xf numFmtId="0" fontId="22" fillId="22" borderId="10" xfId="0" applyFont="1" applyFill="1" applyBorder="1" applyAlignment="1">
      <alignment horizontal="center"/>
    </xf>
    <xf numFmtId="0" fontId="22" fillId="23" borderId="0" xfId="0" applyFont="1" applyFill="1" applyAlignment="1">
      <alignment horizontal="center"/>
    </xf>
    <xf numFmtId="0" fontId="13" fillId="19" borderId="35" xfId="0" applyFont="1" applyFill="1" applyBorder="1" applyAlignment="1">
      <alignment horizontal="left" vertical="top"/>
    </xf>
    <xf numFmtId="0" fontId="13" fillId="19" borderId="36" xfId="0" applyFont="1" applyFill="1" applyBorder="1" applyAlignment="1">
      <alignment horizontal="left" vertical="top"/>
    </xf>
    <xf numFmtId="0" fontId="13" fillId="15" borderId="34" xfId="0" applyFont="1" applyFill="1" applyBorder="1" applyAlignment="1">
      <alignment horizontal="left" vertical="top"/>
    </xf>
    <xf numFmtId="0" fontId="13" fillId="19" borderId="37" xfId="0" applyFont="1" applyFill="1" applyBorder="1" applyAlignment="1">
      <alignment horizontal="left" vertical="top" wrapText="1"/>
    </xf>
    <xf numFmtId="0" fontId="13" fillId="19" borderId="38" xfId="0" applyFont="1" applyFill="1" applyBorder="1" applyAlignment="1">
      <alignment horizontal="left" vertical="top" wrapText="1"/>
    </xf>
    <xf numFmtId="0" fontId="13" fillId="19" borderId="39" xfId="0" applyFont="1" applyFill="1" applyBorder="1" applyAlignment="1">
      <alignment horizontal="left" vertical="top"/>
    </xf>
    <xf numFmtId="0" fontId="13" fillId="19" borderId="0" xfId="0" applyFont="1" applyFill="1" applyAlignment="1">
      <alignment horizontal="left" vertical="top" wrapText="1"/>
    </xf>
    <xf numFmtId="0" fontId="13" fillId="19" borderId="40" xfId="0" applyFont="1" applyFill="1" applyBorder="1" applyAlignment="1">
      <alignment horizontal="left" vertical="top" wrapText="1"/>
    </xf>
    <xf numFmtId="0" fontId="1" fillId="4" borderId="5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1" fillId="4" borderId="56" xfId="0" applyFont="1" applyFill="1" applyBorder="1" applyAlignment="1">
      <alignment horizontal="center" vertical="center" wrapText="1"/>
    </xf>
    <xf numFmtId="0" fontId="13" fillId="19" borderId="41" xfId="0" applyFont="1" applyFill="1" applyBorder="1" applyAlignment="1">
      <alignment horizontal="left" vertical="top" wrapText="1"/>
    </xf>
    <xf numFmtId="0" fontId="13" fillId="19" borderId="42" xfId="0" applyFont="1" applyFill="1" applyBorder="1" applyAlignment="1">
      <alignment horizontal="left" vertical="top" wrapText="1"/>
    </xf>
    <xf numFmtId="0" fontId="13" fillId="19" borderId="41" xfId="0" applyFont="1" applyFill="1" applyBorder="1" applyAlignment="1">
      <alignment horizontal="left" vertical="top"/>
    </xf>
    <xf numFmtId="0" fontId="13" fillId="19" borderId="43" xfId="0" applyFont="1" applyFill="1" applyBorder="1" applyAlignment="1">
      <alignment horizontal="left" vertical="top"/>
    </xf>
    <xf numFmtId="0" fontId="22" fillId="9" borderId="44" xfId="0" applyFont="1" applyFill="1" applyBorder="1" applyAlignment="1">
      <alignment horizontal="center"/>
    </xf>
    <xf numFmtId="0" fontId="22" fillId="22" borderId="0" xfId="0" applyFont="1" applyFill="1" applyAlignment="1">
      <alignment horizontal="center" vertical="center"/>
    </xf>
    <xf numFmtId="0" fontId="22" fillId="23" borderId="0" xfId="0" applyFont="1" applyFill="1" applyAlignment="1">
      <alignment horizontal="center" vertical="center"/>
    </xf>
    <xf numFmtId="0" fontId="26" fillId="24" borderId="45" xfId="0" applyFont="1" applyFill="1" applyBorder="1" applyAlignment="1">
      <alignment horizontal="center" vertical="center" wrapText="1"/>
    </xf>
    <xf numFmtId="0" fontId="26" fillId="24" borderId="46" xfId="0" applyFont="1" applyFill="1" applyBorder="1" applyAlignment="1">
      <alignment horizontal="center" vertical="center" wrapText="1"/>
    </xf>
    <xf numFmtId="0" fontId="26" fillId="24" borderId="47" xfId="0" applyFont="1" applyFill="1" applyBorder="1" applyAlignment="1">
      <alignment horizontal="center" vertical="center" wrapText="1"/>
    </xf>
    <xf numFmtId="0" fontId="1" fillId="4" borderId="48"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0" fillId="19" borderId="36" xfId="0" applyFill="1" applyBorder="1" applyAlignment="1">
      <alignment horizontal="left" vertical="top" wrapText="1"/>
    </xf>
    <xf numFmtId="0" fontId="0" fillId="19" borderId="34" xfId="0" applyFill="1" applyBorder="1" applyAlignment="1">
      <alignment horizontal="left" vertical="top" wrapText="1"/>
    </xf>
    <xf numFmtId="0" fontId="0" fillId="19" borderId="13" xfId="0" applyFill="1" applyBorder="1" applyAlignment="1">
      <alignment horizontal="left" vertical="top" wrapText="1"/>
    </xf>
    <xf numFmtId="0" fontId="0" fillId="19" borderId="10" xfId="0" applyFill="1" applyBorder="1" applyAlignment="1">
      <alignment horizontal="left" vertical="top" wrapText="1"/>
    </xf>
    <xf numFmtId="0" fontId="26" fillId="24" borderId="50" xfId="0" applyFont="1" applyFill="1" applyBorder="1" applyAlignment="1">
      <alignment horizontal="center" vertical="center"/>
    </xf>
    <xf numFmtId="0" fontId="26" fillId="24" borderId="6" xfId="0" applyFont="1" applyFill="1" applyBorder="1" applyAlignment="1">
      <alignment horizontal="center" vertical="center" wrapText="1"/>
    </xf>
    <xf numFmtId="0" fontId="26" fillId="24" borderId="51" xfId="0" applyFont="1" applyFill="1" applyBorder="1" applyAlignment="1">
      <alignment horizontal="center" vertical="center" wrapText="1"/>
    </xf>
    <xf numFmtId="0" fontId="22" fillId="9" borderId="0" xfId="0" applyFont="1" applyFill="1" applyAlignment="1">
      <alignment horizontal="center" vertical="center"/>
    </xf>
    <xf numFmtId="0" fontId="4" fillId="20" borderId="6" xfId="0" applyFont="1" applyFill="1" applyBorder="1" applyAlignment="1">
      <alignment horizontal="center"/>
    </xf>
    <xf numFmtId="0" fontId="1" fillId="4" borderId="6" xfId="0" applyFont="1" applyFill="1" applyBorder="1" applyAlignment="1">
      <alignment horizontal="center" vertical="center" wrapText="1"/>
    </xf>
    <xf numFmtId="0" fontId="1" fillId="4" borderId="6" xfId="0" applyFont="1" applyFill="1" applyBorder="1" applyAlignment="1">
      <alignment horizontal="center" vertical="center"/>
    </xf>
    <xf numFmtId="0" fontId="13" fillId="10" borderId="0" xfId="4" applyFont="1" applyFill="1" applyAlignment="1">
      <alignment horizontal="left" vertical="top" wrapText="1"/>
    </xf>
  </cellXfs>
  <cellStyles count="9">
    <cellStyle name="Comma" xfId="5" builtinId="3"/>
    <cellStyle name="Comma 2" xfId="8" xr:uid="{2578E689-166E-4F9D-96CE-60B0BF9B55B4}"/>
    <cellStyle name="Hyperlink" xfId="4" builtinId="8"/>
    <cellStyle name="Normal" xfId="0" builtinId="0"/>
    <cellStyle name="Normal 2" xfId="7" xr:uid="{3DC2D190-2046-45B6-BAEC-183084138D47}"/>
    <cellStyle name="Normal 3" xfId="2" xr:uid="{F48AAEB7-F33E-496D-829E-D51C1EBB4C6E}"/>
    <cellStyle name="Normal_CCOVER" xfId="1" xr:uid="{FD6B9AA0-62D7-436F-A51E-9166276AC2EE}"/>
    <cellStyle name="Normal_SHEET" xfId="3" xr:uid="{EA16B25D-BFC3-4EB8-9277-34844FE95419}"/>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calcChain" Target="calcChain.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1084386</xdr:colOff>
      <xdr:row>0</xdr:row>
      <xdr:rowOff>51289</xdr:rowOff>
    </xdr:from>
    <xdr:to>
      <xdr:col>8</xdr:col>
      <xdr:colOff>558424</xdr:colOff>
      <xdr:row>1</xdr:row>
      <xdr:rowOff>78398</xdr:rowOff>
    </xdr:to>
    <xdr:pic>
      <xdr:nvPicPr>
        <xdr:cNvPr id="2" name="Picture 1" descr="image002">
          <a:extLst>
            <a:ext uri="{FF2B5EF4-FFF2-40B4-BE49-F238E27FC236}">
              <a16:creationId xmlns:a16="http://schemas.microsoft.com/office/drawing/2014/main" id="{439074D8-6024-428A-A8D3-D761EE5A08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4982" y="51289"/>
          <a:ext cx="3650384" cy="283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OSFI56\L5696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sfilink/DOCUME~1/cgagnon/OTLocal/OSFILI~1/Workbin/30DA53.0/osfi77_f.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55FRE96\BSIF559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osfilink/DOCUME~1/cgagnon/OTLocal/OSFILI~1/Workbin/1408B84.0/OSFI77_Annual%20Return_FINAL_2009_f.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osfilink/Documents%20and%20Settings/dalsu1/Local%20Settings/Temporary%20Internet%20Files/OLK501/bsif54annuelf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espace.osfi-bsif.gc.ca/corp/actuarial/Capital/MCCSR%202014/14q2/100%25ventures/ConsMCCSRStatement%20-%20Q2%202014.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espace.osfi-bsif.gc.ca/Documents%20and%20Settings/parscott/My%20Documents/1%20Ratio%20and%20ACM%20Cal'n"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sfilink/DOCUME~1/kstothe/OTLocal/OSFILI~1/Workbin/6BBDC2.0/27%20FEB%202006%20-%20PROPOSED%20PC%20STATEMENT%20CHANGES%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sfilink/Documents%20and%20Settings/meckleb/Local%20Settings/Temporary%20Internet%20Files/OLK177/2004%20MCCSR%20Mortality%20suvey%202%20blan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osfi-bsif.gc.ca/Users/cgagnon/OTLocal/OSFILI~1/Workbin/2278BE3.0/LIFE-1_New%20QUARTERLY%20Return_Draft%202015_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space.osfi-bsif.gc.ca/Detection/Detection%20Collaboration/0%20Detection%20Projects/2.%20QIS/QIS#5/Forms/QIS5 - Insurance Risk/qis5_sm_e - Draft for comment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pace.osfi-bsif.gc.ca/projects/portfolio/NIT108/OsfiSPE/B-15%20Self-Assessment%20Questionnaire/Final%20Climate_risk_questionnaire%20April%202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sfinet-bsifnet/WINDOWS/Profiles/brobins/Local%20Settings/Temporary%20Internet%20Files/OLKE255/LMSE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pace.osfi-bsif.gc.ca/Users/cthibau/Desktop/Docs%20for%20Livelink/IAIS2015_FT_P1_CA_MAN_V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AMENDCA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sfilink/Documents%20and%20Settings/Lawrie%20Savage/My%20Documents/life%20pro/LI55E02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40050"/>
      <sheetName val="Example"/>
      <sheetName val="Matrix (all or red_int) Test #1"/>
      <sheetName val="GWL CANADA"/>
      <sheetName val="CIINP"/>
      <sheetName val="Matrix - Canada"/>
      <sheetName val="50010"/>
      <sheetName val="data"/>
      <sheetName val="dataAMF"/>
      <sheetName val="FT15.Tables"/>
      <sheetName val="FT15.Index"/>
      <sheetName val="ICS.Market risk"/>
      <sheetName val="25010"/>
      <sheetName val="20.020"/>
      <sheetName val="Carry Forward"/>
      <sheetName val="Cover page"/>
      <sheetName val="95000A"/>
      <sheetName val="L5696E"/>
      <sheetName val="10001"/>
      <sheetName val="1002"/>
      <sheetName val="10010"/>
      <sheetName val="20046"/>
      <sheetName val="87080"/>
      <sheetName val="Input"/>
      <sheetName val="1 Ratio and ACM Cal'n"/>
      <sheetName val="LIABILITIES"/>
      <sheetName val="Summary"/>
      <sheetName val="Read-Me"/>
      <sheetName val="4.5"/>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f"/>
      <sheetName val="table"/>
      <sheetName val="blanc1"/>
      <sheetName val="10000"/>
      <sheetName val="10001"/>
      <sheetName val="10002"/>
      <sheetName val="10010"/>
      <sheetName val="blanc2"/>
      <sheetName val="10080"/>
      <sheetName val="28010"/>
      <sheetName val="28020"/>
      <sheetName val="28030"/>
      <sheetName val="28040"/>
      <sheetName val="83010"/>
      <sheetName val="83020"/>
      <sheetName val="83030"/>
      <sheetName val="83050"/>
      <sheetName val="83051"/>
      <sheetName val="83056"/>
      <sheetName val="83057"/>
      <sheetName val="83060"/>
      <sheetName val="83061"/>
      <sheetName val="83070"/>
      <sheetName val="83072"/>
      <sheetName val="83080"/>
      <sheetName val="83081"/>
      <sheetName val="84010"/>
      <sheetName val="84020"/>
      <sheetName val="84050"/>
      <sheetName val="84060"/>
      <sheetName val="84070"/>
      <sheetName val="85010"/>
      <sheetName val="85020"/>
      <sheetName val="85040"/>
      <sheetName val="85055"/>
      <sheetName val="85057"/>
      <sheetName val="85059"/>
      <sheetName val="85070"/>
      <sheetName val="86011"/>
      <sheetName val="86030"/>
      <sheetName val="86095"/>
      <sheetName val="87000"/>
      <sheetName val="87001"/>
      <sheetName val="87003"/>
      <sheetName val="87012"/>
      <sheetName val="87013"/>
      <sheetName val="87014"/>
      <sheetName val="87021"/>
      <sheetName val="87022"/>
      <sheetName val="87023"/>
      <sheetName val="87024"/>
      <sheetName val="87029"/>
      <sheetName val="87031"/>
      <sheetName val="87032"/>
      <sheetName val="87050"/>
      <sheetName val="87060"/>
      <sheetName val="87080"/>
      <sheetName val="91000L"/>
      <sheetName val="91000R"/>
      <sheetName val="92000L"/>
      <sheetName val="92000R"/>
      <sheetName val="92040L"/>
      <sheetName val="92040R"/>
      <sheetName val="92080L"/>
      <sheetName val="92080R"/>
      <sheetName val="93000L"/>
      <sheetName val="93000R"/>
      <sheetName val="94000L"/>
      <sheetName val="94000R"/>
      <sheetName val="95000L"/>
      <sheetName val="95000R"/>
      <sheetName val="f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00"/>
      <sheetName val="1001"/>
      <sheetName val="1002"/>
      <sheetName val="1010"/>
      <sheetName val="1020"/>
      <sheetName val="BalSht"/>
    </sheetNames>
    <sheetDataSet>
      <sheetData sheetId="0"/>
      <sheetData sheetId="1"/>
      <sheetData sheetId="2"/>
      <sheetData sheetId="3"/>
      <sheetData sheetId="4"/>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dM"/>
      <sheetName val="10000"/>
      <sheetName val="10001"/>
      <sheetName val="10002"/>
      <sheetName val="10010"/>
      <sheetName val="10080"/>
      <sheetName val="28010"/>
      <sheetName val="28020"/>
      <sheetName val="28030"/>
      <sheetName val="28040"/>
      <sheetName val="83010"/>
      <sheetName val="83020"/>
      <sheetName val="83030"/>
      <sheetName val="83040"/>
      <sheetName val="83042"/>
      <sheetName val="83051"/>
      <sheetName val="83056"/>
      <sheetName val="83057"/>
      <sheetName val="83060"/>
      <sheetName val="83061"/>
      <sheetName val="83070"/>
      <sheetName val="83072"/>
      <sheetName val="83080"/>
      <sheetName val="83081"/>
      <sheetName val="84010"/>
      <sheetName val="84020"/>
      <sheetName val="84050"/>
      <sheetName val="84060"/>
      <sheetName val="84070"/>
      <sheetName val="85010"/>
      <sheetName val="85020"/>
      <sheetName val="85040"/>
      <sheetName val="85055"/>
      <sheetName val="85057"/>
      <sheetName val="85059"/>
      <sheetName val="85070"/>
      <sheetName val="86011"/>
      <sheetName val="86030"/>
      <sheetName val="86095"/>
      <sheetName val="87002"/>
      <sheetName val="87003"/>
      <sheetName val="87012"/>
      <sheetName val="87013"/>
      <sheetName val="87014"/>
      <sheetName val="87021"/>
      <sheetName val="87022"/>
      <sheetName val="87023"/>
      <sheetName val="87024"/>
      <sheetName val="87029"/>
      <sheetName val="87031"/>
      <sheetName val="87032"/>
      <sheetName val="87050"/>
      <sheetName val="87060"/>
      <sheetName val="87080"/>
      <sheetName val="88010"/>
      <sheetName val="88020 "/>
      <sheetName val="88030"/>
      <sheetName val="88040"/>
      <sheetName val="88050"/>
      <sheetName val="tableaux"/>
      <sheetName val="91000G"/>
      <sheetName val="91000D"/>
      <sheetName val="92000G"/>
      <sheetName val="92000D"/>
      <sheetName val="92040G"/>
      <sheetName val="92040D"/>
      <sheetName val="92080G"/>
      <sheetName val="92080D"/>
      <sheetName val="93000G"/>
      <sheetName val="93000D"/>
      <sheetName val="94000G"/>
      <sheetName val="94000D"/>
      <sheetName val="95000G"/>
      <sheetName val="95000D"/>
      <sheetName val="fi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f"/>
      <sheetName val="table"/>
      <sheetName val="blanc1"/>
      <sheetName val="10000"/>
      <sheetName val="10001"/>
      <sheetName val="10010"/>
      <sheetName val="blanc2"/>
      <sheetName val="10050"/>
      <sheetName val="10051"/>
      <sheetName val="10060"/>
      <sheetName val="10070"/>
      <sheetName val="10080"/>
      <sheetName val="20010"/>
      <sheetName val="20020"/>
      <sheetName val="20030"/>
      <sheetName val="20040"/>
      <sheetName val="20046"/>
      <sheetName val="20055"/>
      <sheetName val="20060"/>
      <sheetName val="20061"/>
      <sheetName val="20062"/>
      <sheetName val="20063"/>
      <sheetName val="20064"/>
      <sheetName val="20070"/>
      <sheetName val="20072"/>
      <sheetName val="20075"/>
      <sheetName val="20076"/>
      <sheetName val="20077"/>
      <sheetName val="20078"/>
      <sheetName val="20079"/>
      <sheetName val="20080"/>
      <sheetName val="20081"/>
      <sheetName val="20085"/>
      <sheetName val="20090"/>
      <sheetName val="20091"/>
      <sheetName val="20093"/>
      <sheetName val="20094"/>
      <sheetName val="20095"/>
      <sheetName val="30010"/>
      <sheetName val="30020"/>
      <sheetName val="30030"/>
      <sheetName val="30040"/>
      <sheetName val="30055"/>
      <sheetName val="30060"/>
      <sheetName val="30061"/>
      <sheetName val="30070"/>
      <sheetName val="30080"/>
      <sheetName val="30081"/>
      <sheetName val="30082"/>
      <sheetName val="30083"/>
      <sheetName val="30084"/>
      <sheetName val="40010"/>
      <sheetName val="40011"/>
      <sheetName val="40020"/>
      <sheetName val="40030"/>
      <sheetName val="40040"/>
      <sheetName val="40050"/>
      <sheetName val="40060"/>
      <sheetName val="40070"/>
      <sheetName val="50010"/>
      <sheetName val="50020"/>
      <sheetName val="50040"/>
      <sheetName val="50041"/>
      <sheetName val="50055"/>
      <sheetName val="50056"/>
      <sheetName val="50057"/>
      <sheetName val="50058"/>
      <sheetName val="50059"/>
      <sheetName val="50070"/>
      <sheetName val="60011"/>
      <sheetName val="60030"/>
      <sheetName val="70000"/>
      <sheetName val="70001"/>
      <sheetName val="70003"/>
      <sheetName val="70010"/>
      <sheetName val="70011"/>
      <sheetName val="70012"/>
      <sheetName val="70013"/>
      <sheetName val="70014"/>
      <sheetName val="70021"/>
      <sheetName val="70022"/>
      <sheetName val="70023"/>
      <sheetName val="70024"/>
      <sheetName val="70029"/>
      <sheetName val="70031"/>
      <sheetName val="70032"/>
      <sheetName val="70050"/>
      <sheetName val="70060"/>
      <sheetName val="blanc3"/>
      <sheetName val="83010"/>
      <sheetName val="83020"/>
      <sheetName val="83030"/>
      <sheetName val="84010"/>
      <sheetName val="84011"/>
      <sheetName val="84020"/>
      <sheetName val="84030"/>
      <sheetName val="84040"/>
      <sheetName val="85010"/>
      <sheetName val="85020"/>
      <sheetName val="85040"/>
      <sheetName val="85041"/>
      <sheetName val="85070"/>
      <sheetName val="tableaux"/>
      <sheetName val="91000L"/>
      <sheetName val="91000R"/>
      <sheetName val="92000L"/>
      <sheetName val="92000R"/>
      <sheetName val="92040L"/>
      <sheetName val="92040R"/>
      <sheetName val="92080L"/>
      <sheetName val="92080R"/>
      <sheetName val="93000L"/>
      <sheetName val="93000R"/>
      <sheetName val="94000L"/>
      <sheetName val="94000R"/>
      <sheetName val="94040L"/>
      <sheetName val="94040R"/>
      <sheetName val="95000L"/>
      <sheetName val="95000R"/>
      <sheetName val="fin"/>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sheetData sheetId="31"/>
      <sheetData sheetId="32" refreshError="1"/>
      <sheetData sheetId="33"/>
      <sheetData sheetId="34" refreshError="1"/>
      <sheetData sheetId="35" refreshError="1"/>
      <sheetData sheetId="36" refreshError="1"/>
      <sheetData sheetId="37" refreshError="1"/>
      <sheetData sheetId="38"/>
      <sheetData sheetId="39"/>
      <sheetData sheetId="40"/>
      <sheetData sheetId="4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ck chngs"/>
      <sheetName val="Input"/>
      <sheetName val="Link Manager"/>
      <sheetName val="20.005"/>
      <sheetName val="20.020"/>
      <sheetName val="20.030"/>
      <sheetName val="20.035"/>
      <sheetName val="31.010"/>
      <sheetName val="31.020"/>
      <sheetName val="31.021"/>
      <sheetName val="31.023"/>
      <sheetName val="32.010"/>
      <sheetName val="32.020"/>
      <sheetName val="32.021"/>
      <sheetName val="32.023"/>
      <sheetName val="35.010"/>
      <sheetName val="40.050"/>
      <sheetName val="40.051"/>
      <sheetName val="55.010"/>
      <sheetName val="55.020"/>
      <sheetName val="60.010"/>
      <sheetName val="60.020"/>
      <sheetName val="65.020"/>
      <sheetName val="80.010"/>
      <sheetName val="85.010"/>
      <sheetName val="90.010"/>
      <sheetName val="90.015"/>
      <sheetName val="90.025"/>
      <sheetName val="ConsMCCSRStatement - Q2 2014"/>
    </sheetNames>
    <sheetDataSet>
      <sheetData sheetId="0" refreshError="1"/>
      <sheetData sheetId="1" refreshError="1">
        <row r="2">
          <cell r="B2" t="str">
            <v>Q2</v>
          </cell>
        </row>
        <row r="3">
          <cell r="B3">
            <v>2014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atio and ACM Cal'n"/>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4X (2)"/>
      <sheetName val="40.0X"/>
      <sheetName val="LIABILITIE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MCCSR Mortality suvey 2 bl"/>
      <sheetName val="GWL CANADA"/>
      <sheetName val="CIINP"/>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ver (2)"/>
      <sheetName val="ToC"/>
      <sheetName val="10.006"/>
      <sheetName val="10013"/>
      <sheetName val="10014"/>
      <sheetName val="20010"/>
      <sheetName val="20020"/>
      <sheetName val="20021"/>
      <sheetName val="20030"/>
      <sheetName val="20040"/>
      <sheetName val="20041"/>
      <sheetName val="20044"/>
      <sheetName val="20042"/>
      <sheetName val="20054"/>
      <sheetName val="21012"/>
      <sheetName val="21020"/>
      <sheetName val="21080"/>
      <sheetName val="23010"/>
      <sheetName val="35010"/>
      <sheetName val="35020"/>
      <sheetName val="35040"/>
      <sheetName val="60030"/>
      <sheetName val="95010"/>
      <sheetName val="95020"/>
      <sheetName val="98060"/>
      <sheetName val="98070"/>
      <sheetName val="LIFE-1_New QUARTERLY Return_Dra"/>
    </sheetNames>
    <definedNames>
      <definedName name="morb_req_comp" refersTo="#REF!"/>
      <definedName name="mort_req_comp"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dditional Information"/>
      <sheetName val="MCCSR Requirement"/>
      <sheetName val="ActLiab_PfAD_CALMBestEst"/>
      <sheetName val="Assets_Input"/>
      <sheetName val="Diversification Credit"/>
      <sheetName val="Matrix - Canada"/>
      <sheetName val="Matrix - USA"/>
      <sheetName val="Matrix - UK"/>
      <sheetName val="Matrix - Europe"/>
      <sheetName val="Matrix - Japan"/>
      <sheetName val="Matrix - Other"/>
      <sheetName val="Summary - Credit Par &amp; Adj Prod"/>
      <sheetName val="Par Dividends"/>
      <sheetName val="Contractual Adjustability"/>
      <sheetName val="TAR Comparison QIS vs MCCSR"/>
      <sheetName val="Ops Risk Data"/>
      <sheetName val="Solvency Measures"/>
      <sheetName val="Unregistered reins"/>
      <sheetName val="Questions and Comments"/>
      <sheetName val="Interest Rates"/>
      <sheetName val="Discount Rates"/>
      <sheetName val="ascii file"/>
    </sheetNames>
    <sheetDataSet>
      <sheetData sheetId="0"/>
      <sheetData sheetId="1"/>
      <sheetData sheetId="2"/>
      <sheetData sheetId="3"/>
      <sheetData sheetId="4"/>
      <sheetData sheetId="5"/>
      <sheetData sheetId="6">
        <row r="15">
          <cell r="M15">
            <v>0</v>
          </cell>
        </row>
        <row r="16">
          <cell r="M16">
            <v>0</v>
          </cell>
        </row>
        <row r="17">
          <cell r="M17">
            <v>0</v>
          </cell>
        </row>
        <row r="18">
          <cell r="M18">
            <v>0</v>
          </cell>
        </row>
        <row r="20">
          <cell r="M20">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Instructions"/>
      <sheetName val="Principle 1"/>
      <sheetName val="Sheet1"/>
      <sheetName val="Principle 2"/>
      <sheetName val="Principle 3"/>
      <sheetName val="Principle 4"/>
      <sheetName val="Principle 5"/>
      <sheetName val="Disclosure"/>
      <sheetName val="Data Dropdowns"/>
      <sheetName val="Final Climate_risk_questionnair"/>
    </sheetNames>
    <sheetDataSet>
      <sheetData sheetId="0" refreshError="1"/>
      <sheetData sheetId="1" refreshError="1"/>
      <sheetData sheetId="2">
        <row r="2">
          <cell r="H2" t="str">
            <v>Not Completed</v>
          </cell>
        </row>
      </sheetData>
      <sheetData sheetId="3" refreshError="1"/>
      <sheetData sheetId="4">
        <row r="2">
          <cell r="H2" t="str">
            <v>Not Completed</v>
          </cell>
        </row>
      </sheetData>
      <sheetData sheetId="5">
        <row r="2">
          <cell r="H2" t="str">
            <v>Not Completed</v>
          </cell>
        </row>
      </sheetData>
      <sheetData sheetId="6">
        <row r="2">
          <cell r="H2" t="str">
            <v>Not Completed</v>
          </cell>
        </row>
      </sheetData>
      <sheetData sheetId="7">
        <row r="2">
          <cell r="H2" t="str">
            <v>Not Completed</v>
          </cell>
        </row>
      </sheetData>
      <sheetData sheetId="8">
        <row r="2">
          <cell r="H2" t="str">
            <v>Not Completed</v>
          </cell>
        </row>
      </sheetData>
      <sheetData sheetId="9"/>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5010"/>
      <sheetName val="50010"/>
      <sheetName val="70010 (2)"/>
      <sheetName val="70010"/>
      <sheetName val="COVER"/>
      <sheetName val="12000"/>
      <sheetName val="25011"/>
      <sheetName val="25012"/>
      <sheetName val="30010"/>
      <sheetName val="30020"/>
      <sheetName val="30025"/>
      <sheetName val="40021"/>
      <sheetName val="40025 "/>
      <sheetName val="#REF"/>
      <sheetName val="Misc"/>
      <sheetName val="Assumptions"/>
      <sheetName val="Summary"/>
      <sheetName val="LMS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FT15.Index"/>
      <sheetName val="FT15.Participant"/>
      <sheetName val="Baseline"/>
      <sheetName val="BCR"/>
      <sheetName val="BCR.Balance sheet"/>
      <sheetName val="BCR.Capital resources"/>
      <sheetName val="FT15.Financial Instruments"/>
      <sheetName val="FT15.Non-Paid-Up Cap Resources"/>
      <sheetName val="HLA - Main G-SII template"/>
      <sheetName val="HLA - Suppl questions (1|2)"/>
      <sheetName val="HLA - Suppl questions (2|2)"/>
      <sheetName val="ICS"/>
      <sheetName val="ICS.Non-Life type risk"/>
      <sheetName val="ICS.Catastrophe"/>
      <sheetName val="ICS.Life type risk"/>
      <sheetName val="ICS.Market risk"/>
      <sheetName val="ICS.Market.Interest rate"/>
      <sheetName val="ICS.Market.Equity"/>
      <sheetName val="ICS.Market.Real estate"/>
      <sheetName val="ICS.Market.Currency"/>
      <sheetName val="ICS.Market.Asset concentration"/>
      <sheetName val="ICS.Credit risk"/>
      <sheetName val="ICS.Operational risk"/>
      <sheetName val="ICS.Supplementary Info.Lapse"/>
      <sheetName val="ICS.Supplementary Info.Expense"/>
      <sheetName val="ICS.Balance sheet"/>
      <sheetName val="ICS.Transfer-MOCE"/>
      <sheetName val="ICS.Prudence-MOCE"/>
      <sheetName val="ICS.Capital resources"/>
      <sheetName val="ICS.Liabilities reconciliation"/>
      <sheetName val="ICS.Non Life.G+"/>
      <sheetName val="ICS.Mortality.G+"/>
      <sheetName val="ICS.Market.Interest rate.G+"/>
      <sheetName val="ICS.Market.Equity.G+"/>
      <sheetName val="FT15.Sovereign"/>
      <sheetName val="FT15.Tables"/>
    </sheetNames>
    <sheetDataSet>
      <sheetData sheetId="0">
        <row r="1">
          <cell r="A1" t="str">
            <v>IAIS Field Testing 2015-(20150821)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2">
          <cell r="P12">
            <v>1</v>
          </cell>
          <cell r="Q12">
            <v>0</v>
          </cell>
          <cell r="R12">
            <v>0</v>
          </cell>
          <cell r="S12">
            <v>0.25</v>
          </cell>
          <cell r="T12">
            <v>0</v>
          </cell>
          <cell r="U12">
            <v>0.25</v>
          </cell>
          <cell r="V12">
            <v>0</v>
          </cell>
        </row>
        <row r="13">
          <cell r="P13">
            <v>0</v>
          </cell>
          <cell r="Q13">
            <v>1</v>
          </cell>
          <cell r="R13">
            <v>0</v>
          </cell>
          <cell r="S13">
            <v>0.5</v>
          </cell>
          <cell r="T13">
            <v>0.25</v>
          </cell>
          <cell r="U13">
            <v>0.25</v>
          </cell>
          <cell r="V13">
            <v>0</v>
          </cell>
        </row>
        <row r="14">
          <cell r="P14">
            <v>0</v>
          </cell>
          <cell r="Q14">
            <v>0</v>
          </cell>
          <cell r="R14">
            <v>1</v>
          </cell>
          <cell r="S14">
            <v>0.25</v>
          </cell>
          <cell r="T14">
            <v>0.25</v>
          </cell>
          <cell r="U14">
            <v>0.25</v>
          </cell>
          <cell r="V14">
            <v>0</v>
          </cell>
        </row>
        <row r="15">
          <cell r="P15">
            <v>0.25</v>
          </cell>
          <cell r="Q15">
            <v>0.5</v>
          </cell>
          <cell r="R15">
            <v>0.25</v>
          </cell>
          <cell r="S15">
            <v>1</v>
          </cell>
          <cell r="T15">
            <v>0.5</v>
          </cell>
          <cell r="U15">
            <v>0.25</v>
          </cell>
          <cell r="V15">
            <v>0</v>
          </cell>
        </row>
        <row r="16">
          <cell r="P16">
            <v>0</v>
          </cell>
          <cell r="Q16">
            <v>0.25</v>
          </cell>
          <cell r="R16">
            <v>0.25</v>
          </cell>
          <cell r="S16">
            <v>0.5</v>
          </cell>
          <cell r="T16">
            <v>1</v>
          </cell>
          <cell r="U16">
            <v>0.25</v>
          </cell>
          <cell r="V16">
            <v>0</v>
          </cell>
        </row>
        <row r="17">
          <cell r="P17">
            <v>0.25</v>
          </cell>
          <cell r="Q17">
            <v>0.25</v>
          </cell>
          <cell r="R17">
            <v>0.25</v>
          </cell>
          <cell r="S17">
            <v>0.25</v>
          </cell>
          <cell r="T17">
            <v>0.25</v>
          </cell>
          <cell r="U17">
            <v>1</v>
          </cell>
          <cell r="V17">
            <v>0</v>
          </cell>
        </row>
        <row r="18">
          <cell r="P18">
            <v>0</v>
          </cell>
          <cell r="Q18">
            <v>0</v>
          </cell>
          <cell r="R18">
            <v>0</v>
          </cell>
          <cell r="S18">
            <v>0</v>
          </cell>
          <cell r="T18">
            <v>0</v>
          </cell>
          <cell r="U18">
            <v>0</v>
          </cell>
          <cell r="V18">
            <v>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4">
          <cell r="C4">
            <v>1</v>
          </cell>
        </row>
        <row r="5">
          <cell r="C5">
            <v>1000</v>
          </cell>
        </row>
        <row r="6">
          <cell r="C6">
            <v>1000000</v>
          </cell>
        </row>
        <row r="7">
          <cell r="C7">
            <v>1000000000</v>
          </cell>
        </row>
        <row r="10">
          <cell r="C10" t="str">
            <v>-</v>
          </cell>
        </row>
        <row r="11">
          <cell r="C11" t="str">
            <v>June 2015</v>
          </cell>
        </row>
        <row r="12">
          <cell r="C12" t="str">
            <v>August 2015</v>
          </cell>
        </row>
        <row r="21">
          <cell r="C21" t="str">
            <v>EEA &amp; Switzerland</v>
          </cell>
        </row>
        <row r="22">
          <cell r="C22" t="str">
            <v>USA &amp; Canada</v>
          </cell>
        </row>
        <row r="23">
          <cell r="C23" t="str">
            <v>Japan</v>
          </cell>
        </row>
        <row r="24">
          <cell r="C24" t="str">
            <v>China</v>
          </cell>
        </row>
        <row r="25">
          <cell r="C25" t="str">
            <v>Other developed markets</v>
          </cell>
        </row>
        <row r="26">
          <cell r="C26" t="str">
            <v>Emerging markets</v>
          </cell>
        </row>
        <row r="29">
          <cell r="C29" t="str">
            <v>AUD</v>
          </cell>
        </row>
        <row r="30">
          <cell r="C30" t="str">
            <v>BRL</v>
          </cell>
        </row>
        <row r="31">
          <cell r="C31" t="str">
            <v>CAD</v>
          </cell>
        </row>
        <row r="32">
          <cell r="C32" t="str">
            <v>CHF</v>
          </cell>
        </row>
        <row r="33">
          <cell r="C33" t="str">
            <v>CLP</v>
          </cell>
        </row>
        <row r="34">
          <cell r="C34" t="str">
            <v>CNY</v>
          </cell>
        </row>
        <row r="35">
          <cell r="C35" t="str">
            <v>COP</v>
          </cell>
        </row>
        <row r="36">
          <cell r="C36" t="str">
            <v>CZK</v>
          </cell>
        </row>
        <row r="37">
          <cell r="C37" t="str">
            <v>DKK</v>
          </cell>
        </row>
        <row r="38">
          <cell r="C38" t="str">
            <v>EUR</v>
          </cell>
        </row>
        <row r="39">
          <cell r="C39" t="str">
            <v>GBP</v>
          </cell>
        </row>
        <row r="40">
          <cell r="C40" t="str">
            <v>HKD</v>
          </cell>
        </row>
        <row r="41">
          <cell r="C41" t="str">
            <v>HUF</v>
          </cell>
        </row>
        <row r="42">
          <cell r="C42" t="str">
            <v>IDR</v>
          </cell>
        </row>
        <row r="43">
          <cell r="C43" t="str">
            <v>ILS</v>
          </cell>
        </row>
        <row r="44">
          <cell r="C44" t="str">
            <v>INR</v>
          </cell>
        </row>
        <row r="45">
          <cell r="C45" t="str">
            <v>JPY</v>
          </cell>
        </row>
        <row r="46">
          <cell r="C46" t="str">
            <v>KRW</v>
          </cell>
        </row>
        <row r="47">
          <cell r="C47" t="str">
            <v>MXN</v>
          </cell>
        </row>
        <row r="48">
          <cell r="C48" t="str">
            <v>MYR</v>
          </cell>
        </row>
        <row r="49">
          <cell r="C49" t="str">
            <v>NOK</v>
          </cell>
        </row>
        <row r="50">
          <cell r="C50" t="str">
            <v>NZD</v>
          </cell>
        </row>
        <row r="51">
          <cell r="C51" t="str">
            <v>PEN</v>
          </cell>
        </row>
        <row r="52">
          <cell r="C52" t="str">
            <v>PHP</v>
          </cell>
        </row>
        <row r="53">
          <cell r="C53" t="str">
            <v>PLN</v>
          </cell>
        </row>
        <row r="54">
          <cell r="C54" t="str">
            <v>RON</v>
          </cell>
        </row>
        <row r="55">
          <cell r="C55" t="str">
            <v>RUB</v>
          </cell>
        </row>
        <row r="56">
          <cell r="C56" t="str">
            <v>SAR</v>
          </cell>
        </row>
        <row r="57">
          <cell r="C57" t="str">
            <v>SEK</v>
          </cell>
        </row>
        <row r="58">
          <cell r="C58" t="str">
            <v>SGD</v>
          </cell>
        </row>
        <row r="59">
          <cell r="C59" t="str">
            <v>THB</v>
          </cell>
        </row>
        <row r="60">
          <cell r="C60" t="str">
            <v>TRY</v>
          </cell>
        </row>
        <row r="61">
          <cell r="C61" t="str">
            <v>TWD</v>
          </cell>
        </row>
        <row r="62">
          <cell r="C62" t="str">
            <v>USD</v>
          </cell>
        </row>
        <row r="63">
          <cell r="C63" t="str">
            <v>ZAR</v>
          </cell>
        </row>
        <row r="66">
          <cell r="C66" t="str">
            <v>Total life insurance</v>
          </cell>
        </row>
        <row r="67">
          <cell r="C67" t="str">
            <v>Life Insurance - Traditional</v>
          </cell>
        </row>
        <row r="68">
          <cell r="C68" t="str">
            <v>Protection - Life</v>
          </cell>
        </row>
        <row r="69">
          <cell r="C69" t="str">
            <v>Protection - health</v>
          </cell>
        </row>
        <row r="70">
          <cell r="C70" t="str">
            <v>Protection - other</v>
          </cell>
        </row>
        <row r="71">
          <cell r="C71" t="str">
            <v>Savings without guarantees or living benefits</v>
          </cell>
        </row>
        <row r="72">
          <cell r="C72" t="str">
            <v>Annuities</v>
          </cell>
        </row>
        <row r="73">
          <cell r="C73" t="str">
            <v>Participating products</v>
          </cell>
        </row>
        <row r="74">
          <cell r="C74" t="str">
            <v>Other traditional</v>
          </cell>
        </row>
        <row r="75">
          <cell r="C75" t="str">
            <v>Life insurance - Non-traditional</v>
          </cell>
        </row>
        <row r="76">
          <cell r="C76" t="str">
            <v>Separate accounts with guarantees (including VAs)</v>
          </cell>
        </row>
        <row r="77">
          <cell r="C77" t="str">
            <v>of which Investment with portfolio choice and guarantee</v>
          </cell>
        </row>
        <row r="78">
          <cell r="C78" t="str">
            <v xml:space="preserve">of which guarantee </v>
          </cell>
        </row>
        <row r="79">
          <cell r="C79" t="str">
            <v>Guaranteed Investment Contracts (GICs)</v>
          </cell>
        </row>
        <row r="80">
          <cell r="C80" t="str">
            <v>Synthetic GICs</v>
          </cell>
        </row>
        <row r="81">
          <cell r="C81" t="str">
            <v>Other non-traditional</v>
          </cell>
        </row>
        <row r="104">
          <cell r="C104" t="str">
            <v>Property-like</v>
          </cell>
        </row>
        <row r="105">
          <cell r="C105" t="str">
            <v>Liability-like</v>
          </cell>
        </row>
        <row r="106">
          <cell r="C106" t="str">
            <v>Other</v>
          </cell>
        </row>
        <row r="107">
          <cell r="C107" t="str">
            <v>Non-Traditional</v>
          </cell>
        </row>
        <row r="108">
          <cell r="C108" t="str">
            <v>NT mortgage</v>
          </cell>
        </row>
        <row r="109">
          <cell r="C109" t="str">
            <v>NT credit</v>
          </cell>
        </row>
        <row r="110">
          <cell r="C110" t="str">
            <v>NT other</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20"/>
      <sheetName val="CCOVER"/>
      <sheetName val="15.000"/>
      <sheetName val="20.010"/>
      <sheetName val="Current Month"/>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Cover page"/>
      <sheetName val="Table of Con."/>
      <sheetName val="10000"/>
      <sheetName val="10001"/>
      <sheetName val="10002"/>
      <sheetName val="10010"/>
      <sheetName val="10070"/>
      <sheetName val="10080"/>
      <sheetName val="28010"/>
      <sheetName val="28020"/>
      <sheetName val="28030"/>
      <sheetName val="28040"/>
      <sheetName val="83010"/>
      <sheetName val="83020"/>
      <sheetName val="83030"/>
      <sheetName val="83050"/>
      <sheetName val="83051"/>
      <sheetName val="83056"/>
      <sheetName val="83057"/>
      <sheetName val="83060"/>
      <sheetName val="83061"/>
      <sheetName val="83070"/>
      <sheetName val="83072"/>
      <sheetName val="83080"/>
      <sheetName val="83081"/>
      <sheetName val="84010"/>
      <sheetName val="84011"/>
      <sheetName val="84020"/>
      <sheetName val="84030"/>
      <sheetName val="84040"/>
      <sheetName val="84050"/>
      <sheetName val="84060"/>
      <sheetName val="84070"/>
      <sheetName val="85010"/>
      <sheetName val="85020"/>
      <sheetName val="85040"/>
      <sheetName val="85041"/>
      <sheetName val="85055A"/>
      <sheetName val="85055B"/>
      <sheetName val="85057A"/>
      <sheetName val="85057B"/>
      <sheetName val="85059"/>
      <sheetName val="85070"/>
      <sheetName val="86011"/>
      <sheetName val="86030"/>
      <sheetName val="86095"/>
      <sheetName val="87000"/>
      <sheetName val="87001"/>
      <sheetName val="87003"/>
      <sheetName val="87012"/>
      <sheetName val="87013"/>
      <sheetName val="87014"/>
      <sheetName val="87021"/>
      <sheetName val="87022"/>
      <sheetName val="87023"/>
      <sheetName val="87024"/>
      <sheetName val="87029"/>
      <sheetName val="87031"/>
      <sheetName val="87032"/>
      <sheetName val="87050"/>
      <sheetName val="87060"/>
      <sheetName val="87080"/>
      <sheetName val="91000"/>
      <sheetName val="91000A"/>
      <sheetName val="92000"/>
      <sheetName val="92040"/>
      <sheetName val="92080"/>
      <sheetName val="93000"/>
      <sheetName val="93000A"/>
      <sheetName val="94000"/>
      <sheetName val="94000A"/>
      <sheetName val="94040"/>
      <sheetName val="94040A"/>
      <sheetName val="95000"/>
      <sheetName val="95000A"/>
      <sheetName val="99999"/>
      <sheetName val="Prev. Report"/>
      <sheetName val="Prev. Warnings"/>
      <sheetName val="Check Dec."/>
      <sheetName val="Cross Checks"/>
      <sheetName val="Ratios"/>
      <sheetName val="PageTot"/>
      <sheetName val="ASCII File"/>
      <sheetName val="Custom ASCII"/>
      <sheetName val="Carry Forward"/>
      <sheetName val="Dialog2"/>
      <sheetName val="MacroVar"/>
      <sheetName val="toc"/>
      <sheetName val="Dialog3"/>
      <sheetName val="Dialog4"/>
      <sheetName val="Dialog5"/>
      <sheetName val="Dialog1"/>
      <sheetName val="Mainprog"/>
      <sheetName val="Custom_prog"/>
      <sheetName val="C_menu"/>
      <sheetName val="Setup"/>
      <sheetName val="Module1"/>
      <sheetName val="Cover page:95000A"/>
      <sheetName val="Cover page:87080"/>
    </sheetNames>
    <sheetDataSet>
      <sheetData sheetId="0"/>
      <sheetData sheetId="1">
        <row r="1">
          <cell r="A1" t="str">
            <v>00000</v>
          </cell>
          <cell r="B1" t="str">
            <v>P</v>
          </cell>
        </row>
        <row r="5">
          <cell r="E5">
            <v>2002</v>
          </cell>
        </row>
        <row r="10">
          <cell r="B10" t="str">
            <v>Name of Insurer</v>
          </cell>
        </row>
        <row r="11">
          <cell r="B11" t="str">
            <v>(Name of Insurer)</v>
          </cell>
        </row>
        <row r="22">
          <cell r="B22" t="str">
            <v xml:space="preserve">ANNUAL RETURN </v>
          </cell>
        </row>
        <row r="26">
          <cell r="B26" t="str">
            <v>OSFI 55</v>
          </cell>
        </row>
        <row r="35">
          <cell r="B35" t="str">
            <v>Foreign Life Insurance Companies</v>
          </cell>
        </row>
        <row r="43">
          <cell r="B43" t="str">
            <v>PROTECTED  WHEN  COMPLETED</v>
          </cell>
        </row>
        <row r="44">
          <cell r="B44" t="str">
            <v>Institution Code</v>
          </cell>
        </row>
        <row r="49">
          <cell r="B49" t="str">
            <v>2002 Revision</v>
          </cell>
        </row>
        <row r="50">
          <cell r="B50" t="str">
            <v>2002/11/25 8:21</v>
          </cell>
        </row>
      </sheetData>
      <sheetData sheetId="2">
        <row r="1">
          <cell r="A1" t="str">
            <v>00001</v>
          </cell>
        </row>
      </sheetData>
      <sheetData sheetId="3">
        <row r="1">
          <cell r="A1" t="str">
            <v>10000</v>
          </cell>
        </row>
      </sheetData>
      <sheetData sheetId="4">
        <row r="1">
          <cell r="A1" t="str">
            <v>10001</v>
          </cell>
        </row>
      </sheetData>
      <sheetData sheetId="5">
        <row r="1">
          <cell r="A1" t="str">
            <v>10002</v>
          </cell>
        </row>
      </sheetData>
      <sheetData sheetId="6">
        <row r="1">
          <cell r="A1" t="str">
            <v>10010</v>
          </cell>
        </row>
      </sheetData>
      <sheetData sheetId="7">
        <row r="1">
          <cell r="A1" t="str">
            <v>10070</v>
          </cell>
        </row>
      </sheetData>
      <sheetData sheetId="8">
        <row r="1">
          <cell r="A1" t="str">
            <v>10080</v>
          </cell>
        </row>
      </sheetData>
      <sheetData sheetId="9">
        <row r="1">
          <cell r="A1" t="str">
            <v>28010</v>
          </cell>
        </row>
      </sheetData>
      <sheetData sheetId="10">
        <row r="1">
          <cell r="A1" t="str">
            <v>28020</v>
          </cell>
        </row>
      </sheetData>
      <sheetData sheetId="11">
        <row r="1">
          <cell r="A1" t="str">
            <v>28030</v>
          </cell>
        </row>
      </sheetData>
      <sheetData sheetId="12">
        <row r="1">
          <cell r="A1" t="str">
            <v>28040</v>
          </cell>
        </row>
      </sheetData>
      <sheetData sheetId="13">
        <row r="1">
          <cell r="A1" t="str">
            <v>83010</v>
          </cell>
        </row>
      </sheetData>
      <sheetData sheetId="14">
        <row r="1">
          <cell r="A1" t="str">
            <v>83020</v>
          </cell>
        </row>
      </sheetData>
      <sheetData sheetId="15">
        <row r="1">
          <cell r="A1" t="str">
            <v>83030</v>
          </cell>
        </row>
      </sheetData>
      <sheetData sheetId="16">
        <row r="1">
          <cell r="A1" t="str">
            <v>83050</v>
          </cell>
        </row>
      </sheetData>
      <sheetData sheetId="17">
        <row r="1">
          <cell r="A1" t="str">
            <v>83051</v>
          </cell>
        </row>
      </sheetData>
      <sheetData sheetId="18">
        <row r="1">
          <cell r="A1" t="str">
            <v>83056</v>
          </cell>
        </row>
      </sheetData>
      <sheetData sheetId="19">
        <row r="1">
          <cell r="A1" t="str">
            <v>83057</v>
          </cell>
        </row>
      </sheetData>
      <sheetData sheetId="20">
        <row r="1">
          <cell r="A1" t="str">
            <v>83060</v>
          </cell>
        </row>
      </sheetData>
      <sheetData sheetId="21">
        <row r="1">
          <cell r="A1" t="str">
            <v>83061</v>
          </cell>
        </row>
      </sheetData>
      <sheetData sheetId="22">
        <row r="1">
          <cell r="A1" t="str">
            <v>83070</v>
          </cell>
        </row>
      </sheetData>
      <sheetData sheetId="23">
        <row r="1">
          <cell r="A1" t="str">
            <v>83072</v>
          </cell>
        </row>
      </sheetData>
      <sheetData sheetId="24">
        <row r="1">
          <cell r="A1" t="str">
            <v>83080</v>
          </cell>
        </row>
      </sheetData>
      <sheetData sheetId="25">
        <row r="1">
          <cell r="A1" t="str">
            <v>83081</v>
          </cell>
        </row>
      </sheetData>
      <sheetData sheetId="26">
        <row r="1">
          <cell r="A1" t="str">
            <v>84010</v>
          </cell>
        </row>
      </sheetData>
      <sheetData sheetId="27">
        <row r="1">
          <cell r="A1" t="str">
            <v>84011</v>
          </cell>
        </row>
      </sheetData>
      <sheetData sheetId="28">
        <row r="1">
          <cell r="A1" t="str">
            <v>84020</v>
          </cell>
        </row>
      </sheetData>
      <sheetData sheetId="29">
        <row r="1">
          <cell r="A1" t="str">
            <v>84030</v>
          </cell>
        </row>
      </sheetData>
      <sheetData sheetId="30">
        <row r="1">
          <cell r="A1" t="str">
            <v>84040</v>
          </cell>
        </row>
      </sheetData>
      <sheetData sheetId="31">
        <row r="1">
          <cell r="A1" t="str">
            <v>84050</v>
          </cell>
        </row>
      </sheetData>
      <sheetData sheetId="32">
        <row r="1">
          <cell r="A1" t="str">
            <v>84060</v>
          </cell>
        </row>
      </sheetData>
      <sheetData sheetId="33">
        <row r="1">
          <cell r="A1" t="str">
            <v>84070</v>
          </cell>
        </row>
      </sheetData>
      <sheetData sheetId="34">
        <row r="1">
          <cell r="A1" t="str">
            <v>85010</v>
          </cell>
        </row>
      </sheetData>
      <sheetData sheetId="35">
        <row r="1">
          <cell r="A1" t="str">
            <v>85020</v>
          </cell>
        </row>
      </sheetData>
      <sheetData sheetId="36">
        <row r="1">
          <cell r="A1" t="str">
            <v>85040</v>
          </cell>
        </row>
      </sheetData>
      <sheetData sheetId="37">
        <row r="1">
          <cell r="A1" t="str">
            <v>85041</v>
          </cell>
        </row>
      </sheetData>
      <sheetData sheetId="38">
        <row r="1">
          <cell r="A1" t="str">
            <v>85055A</v>
          </cell>
        </row>
      </sheetData>
      <sheetData sheetId="39">
        <row r="1">
          <cell r="A1" t="str">
            <v>85055B</v>
          </cell>
        </row>
      </sheetData>
      <sheetData sheetId="40">
        <row r="1">
          <cell r="A1" t="str">
            <v>85057A</v>
          </cell>
        </row>
      </sheetData>
      <sheetData sheetId="41">
        <row r="1">
          <cell r="A1" t="str">
            <v>85057B</v>
          </cell>
        </row>
      </sheetData>
      <sheetData sheetId="42">
        <row r="1">
          <cell r="A1" t="str">
            <v>85059</v>
          </cell>
        </row>
      </sheetData>
      <sheetData sheetId="43">
        <row r="1">
          <cell r="A1" t="str">
            <v>85070</v>
          </cell>
        </row>
      </sheetData>
      <sheetData sheetId="44">
        <row r="1">
          <cell r="A1" t="str">
            <v>86011</v>
          </cell>
        </row>
      </sheetData>
      <sheetData sheetId="45">
        <row r="1">
          <cell r="A1" t="str">
            <v>86030</v>
          </cell>
        </row>
      </sheetData>
      <sheetData sheetId="46">
        <row r="1">
          <cell r="A1" t="str">
            <v>86095</v>
          </cell>
        </row>
      </sheetData>
      <sheetData sheetId="47">
        <row r="1">
          <cell r="A1" t="str">
            <v>87000</v>
          </cell>
        </row>
      </sheetData>
      <sheetData sheetId="48">
        <row r="1">
          <cell r="A1" t="str">
            <v>87001</v>
          </cell>
        </row>
      </sheetData>
      <sheetData sheetId="49">
        <row r="1">
          <cell r="A1" t="str">
            <v>87003</v>
          </cell>
        </row>
      </sheetData>
      <sheetData sheetId="50">
        <row r="1">
          <cell r="A1" t="str">
            <v>87012</v>
          </cell>
        </row>
      </sheetData>
      <sheetData sheetId="51">
        <row r="1">
          <cell r="A1" t="str">
            <v>87013</v>
          </cell>
        </row>
      </sheetData>
      <sheetData sheetId="52">
        <row r="1">
          <cell r="A1" t="str">
            <v>87014</v>
          </cell>
        </row>
      </sheetData>
      <sheetData sheetId="53">
        <row r="1">
          <cell r="A1" t="str">
            <v>87021</v>
          </cell>
        </row>
      </sheetData>
      <sheetData sheetId="54">
        <row r="1">
          <cell r="A1" t="str">
            <v>87022</v>
          </cell>
        </row>
      </sheetData>
      <sheetData sheetId="55">
        <row r="1">
          <cell r="A1" t="str">
            <v>87023</v>
          </cell>
        </row>
      </sheetData>
      <sheetData sheetId="56">
        <row r="1">
          <cell r="A1" t="str">
            <v>87024</v>
          </cell>
        </row>
      </sheetData>
      <sheetData sheetId="57">
        <row r="1">
          <cell r="A1" t="str">
            <v>87029</v>
          </cell>
        </row>
      </sheetData>
      <sheetData sheetId="58">
        <row r="1">
          <cell r="A1" t="str">
            <v>87031</v>
          </cell>
        </row>
      </sheetData>
      <sheetData sheetId="59">
        <row r="1">
          <cell r="A1" t="str">
            <v>87032</v>
          </cell>
        </row>
      </sheetData>
      <sheetData sheetId="60">
        <row r="1">
          <cell r="A1" t="str">
            <v>87050</v>
          </cell>
        </row>
      </sheetData>
      <sheetData sheetId="61">
        <row r="1">
          <cell r="A1" t="str">
            <v>87060</v>
          </cell>
        </row>
      </sheetData>
      <sheetData sheetId="62">
        <row r="1">
          <cell r="A1" t="str">
            <v>87080</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apps.cer-rec.gc.ca/ftrppndc/dflt.aspx?GoCTemplateCulture=en-CA" TargetMode="External"/><Relationship Id="rId1" Type="http://schemas.openxmlformats.org/officeDocument/2006/relationships/hyperlink" Target="https://www150.statcan.gc.ca/t1/tbl1/en/tv.action?pid=381002860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A84EF-D12F-4301-82C0-CF0D5E71ECBB}">
  <sheetPr codeName="Sheet1"/>
  <dimension ref="A1:M15"/>
  <sheetViews>
    <sheetView tabSelected="1" zoomScaleNormal="100" workbookViewId="0"/>
  </sheetViews>
  <sheetFormatPr defaultColWidth="9.140625" defaultRowHeight="15" x14ac:dyDescent="0.25"/>
  <cols>
    <col min="1" max="1" width="6" style="1" customWidth="1"/>
    <col min="2" max="2" width="29.28515625" style="1" customWidth="1"/>
    <col min="3" max="4" width="26.140625" style="1" customWidth="1"/>
    <col min="5" max="16384" width="9.140625" style="1"/>
  </cols>
  <sheetData>
    <row r="1" spans="1:13" ht="20.25" customHeight="1" x14ac:dyDescent="0.3">
      <c r="A1" s="88" t="s">
        <v>0</v>
      </c>
      <c r="B1" s="88"/>
      <c r="C1" s="88"/>
      <c r="D1" s="88"/>
    </row>
    <row r="2" spans="1:13" x14ac:dyDescent="0.25">
      <c r="A2" s="89" t="s">
        <v>118</v>
      </c>
      <c r="B2" s="89"/>
      <c r="C2" s="89"/>
      <c r="D2" s="89"/>
    </row>
    <row r="4" spans="1:13" customFormat="1" x14ac:dyDescent="0.25">
      <c r="A4" s="90" t="s">
        <v>283</v>
      </c>
      <c r="B4" s="2"/>
      <c r="C4" s="2"/>
      <c r="D4" s="2"/>
    </row>
    <row r="5" spans="1:13" customFormat="1" x14ac:dyDescent="0.25">
      <c r="A5" s="90" t="s">
        <v>463</v>
      </c>
      <c r="B5" s="90"/>
      <c r="C5" s="90"/>
      <c r="D5" s="90"/>
    </row>
    <row r="6" spans="1:13" customFormat="1" x14ac:dyDescent="0.25">
      <c r="B6" t="s">
        <v>708</v>
      </c>
    </row>
    <row r="7" spans="1:13" customFormat="1" x14ac:dyDescent="0.25">
      <c r="B7" t="s">
        <v>753</v>
      </c>
    </row>
    <row r="8" spans="1:13" customFormat="1" x14ac:dyDescent="0.25">
      <c r="B8" t="s">
        <v>754</v>
      </c>
    </row>
    <row r="9" spans="1:13" customFormat="1" x14ac:dyDescent="0.25"/>
    <row r="10" spans="1:13" customFormat="1" x14ac:dyDescent="0.25">
      <c r="A10" s="107" t="s">
        <v>467</v>
      </c>
      <c r="B10" s="108"/>
      <c r="C10" s="109"/>
      <c r="D10" s="108"/>
      <c r="E10" s="108"/>
      <c r="F10" s="108"/>
      <c r="G10" s="108"/>
      <c r="H10" s="108"/>
      <c r="I10" s="108"/>
      <c r="J10" s="108"/>
      <c r="K10" s="108"/>
      <c r="L10" s="108"/>
      <c r="M10" s="108"/>
    </row>
    <row r="11" spans="1:13" customFormat="1" x14ac:dyDescent="0.25">
      <c r="A11" s="107"/>
      <c r="B11" s="227" t="s">
        <v>468</v>
      </c>
      <c r="C11" s="109"/>
      <c r="D11" s="108"/>
      <c r="E11" s="108"/>
      <c r="F11" s="108"/>
      <c r="G11" s="108"/>
      <c r="H11" s="108"/>
      <c r="I11" s="108"/>
      <c r="J11" s="108"/>
      <c r="K11" s="108"/>
      <c r="L11" s="108"/>
      <c r="M11" s="108"/>
    </row>
    <row r="12" spans="1:13" customFormat="1" x14ac:dyDescent="0.25">
      <c r="A12" s="107"/>
      <c r="B12" s="108" t="s">
        <v>475</v>
      </c>
      <c r="C12" s="109"/>
      <c r="D12" s="108"/>
      <c r="E12" s="108"/>
      <c r="F12" s="108"/>
      <c r="G12" s="108"/>
      <c r="H12" s="108"/>
      <c r="I12" s="108"/>
      <c r="J12" s="108"/>
      <c r="K12" s="108"/>
      <c r="L12" s="108"/>
      <c r="M12" s="108"/>
    </row>
    <row r="14" spans="1:13" customFormat="1" ht="15" customHeight="1" x14ac:dyDescent="0.25">
      <c r="A14" s="110" t="s">
        <v>284</v>
      </c>
      <c r="B14" s="90"/>
      <c r="C14" s="90"/>
      <c r="D14" s="90"/>
    </row>
    <row r="15" spans="1:13" customFormat="1" ht="15" customHeight="1" x14ac:dyDescent="0.25">
      <c r="A15" s="110"/>
      <c r="B15" s="90"/>
      <c r="C15" s="90"/>
      <c r="D15" s="90"/>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D2715-C80E-4031-92ED-45BE0ACB81D2}">
  <sheetPr codeName="Sheet7">
    <tabColor theme="7" tint="0.59999389629810485"/>
  </sheetPr>
  <dimension ref="A1:G41"/>
  <sheetViews>
    <sheetView zoomScale="115" zoomScaleNormal="115" workbookViewId="0">
      <selection sqref="A1:E1"/>
    </sheetView>
  </sheetViews>
  <sheetFormatPr defaultColWidth="8.85546875" defaultRowHeight="15" x14ac:dyDescent="0.25"/>
  <cols>
    <col min="1" max="1" width="15.42578125" style="2" customWidth="1"/>
    <col min="2" max="2" width="27.5703125" style="2" customWidth="1"/>
    <col min="3" max="3" width="35.42578125" style="2" customWidth="1"/>
    <col min="4" max="4" width="32.28515625" style="35" customWidth="1"/>
    <col min="5" max="5" width="32.28515625" style="2" customWidth="1"/>
    <col min="6" max="6" width="11.28515625" style="2" bestFit="1" customWidth="1"/>
    <col min="7" max="7" width="8.85546875" style="2"/>
    <col min="8" max="8" width="9.140625" style="2" customWidth="1"/>
    <col min="9" max="9" width="19.5703125" style="2" customWidth="1"/>
    <col min="10" max="10" width="47.28515625" style="2" customWidth="1"/>
    <col min="11" max="11" width="59.5703125" style="2" customWidth="1"/>
    <col min="12" max="16384" width="8.85546875" style="2"/>
  </cols>
  <sheetData>
    <row r="1" spans="1:7" ht="15.75" x14ac:dyDescent="0.25">
      <c r="A1" s="250" t="s">
        <v>307</v>
      </c>
      <c r="B1" s="250"/>
      <c r="C1" s="250"/>
      <c r="D1" s="250"/>
      <c r="E1" s="250"/>
      <c r="F1" s="36"/>
      <c r="G1" s="36"/>
    </row>
    <row r="2" spans="1:7" ht="32.450000000000003" customHeight="1" x14ac:dyDescent="0.25">
      <c r="A2" s="251" t="s">
        <v>647</v>
      </c>
      <c r="B2" s="251"/>
      <c r="C2" s="251"/>
      <c r="D2" s="251"/>
      <c r="E2" s="251"/>
      <c r="F2" s="36"/>
      <c r="G2" s="36"/>
    </row>
    <row r="3" spans="1:7" ht="141" customHeight="1" x14ac:dyDescent="0.25">
      <c r="A3" s="234" t="s">
        <v>648</v>
      </c>
      <c r="B3" s="234"/>
      <c r="C3" s="234"/>
      <c r="D3" s="234"/>
      <c r="E3" s="234"/>
    </row>
    <row r="4" spans="1:7" x14ac:dyDescent="0.25">
      <c r="A4" s="249" t="s">
        <v>88</v>
      </c>
      <c r="B4" s="249"/>
      <c r="C4" s="249"/>
      <c r="D4" s="249"/>
      <c r="E4" s="249"/>
    </row>
    <row r="5" spans="1:7" x14ac:dyDescent="0.25">
      <c r="A5" s="128" t="s">
        <v>1</v>
      </c>
      <c r="B5" s="247" t="s">
        <v>88</v>
      </c>
      <c r="C5" s="248"/>
      <c r="D5" s="128" t="s">
        <v>274</v>
      </c>
      <c r="E5" s="128" t="s">
        <v>275</v>
      </c>
      <c r="F5" s="6"/>
    </row>
    <row r="6" spans="1:7" ht="33" x14ac:dyDescent="0.3">
      <c r="A6" s="141" t="s">
        <v>62</v>
      </c>
      <c r="B6" s="244" t="s">
        <v>185</v>
      </c>
      <c r="C6" s="142" t="s">
        <v>63</v>
      </c>
      <c r="D6" s="143" t="s">
        <v>64</v>
      </c>
      <c r="E6" s="143" t="s">
        <v>264</v>
      </c>
    </row>
    <row r="7" spans="1:7" ht="16.5" x14ac:dyDescent="0.3">
      <c r="A7" s="141" t="s">
        <v>65</v>
      </c>
      <c r="B7" s="245"/>
      <c r="C7" s="142" t="s">
        <v>185</v>
      </c>
      <c r="D7" s="143" t="s">
        <v>66</v>
      </c>
      <c r="E7" s="143" t="s">
        <v>66</v>
      </c>
    </row>
    <row r="8" spans="1:7" ht="16.5" x14ac:dyDescent="0.3">
      <c r="A8" s="141" t="s">
        <v>60</v>
      </c>
      <c r="B8" s="245"/>
      <c r="C8" s="142" t="s">
        <v>21</v>
      </c>
      <c r="D8" s="143">
        <v>221112</v>
      </c>
      <c r="E8" s="143">
        <v>221112</v>
      </c>
    </row>
    <row r="9" spans="1:7" ht="16.5" x14ac:dyDescent="0.3">
      <c r="A9" s="141" t="s">
        <v>61</v>
      </c>
      <c r="B9" s="245"/>
      <c r="C9" s="142" t="s">
        <v>22</v>
      </c>
      <c r="D9" s="143">
        <v>221111</v>
      </c>
      <c r="E9" s="143">
        <v>221111</v>
      </c>
    </row>
    <row r="10" spans="1:7" ht="16.5" x14ac:dyDescent="0.3">
      <c r="A10" s="141" t="s">
        <v>56</v>
      </c>
      <c r="B10" s="241" t="s">
        <v>186</v>
      </c>
      <c r="C10" s="142" t="s">
        <v>187</v>
      </c>
      <c r="D10" s="143" t="s">
        <v>57</v>
      </c>
      <c r="E10" s="143" t="s">
        <v>57</v>
      </c>
      <c r="F10" s="37"/>
    </row>
    <row r="11" spans="1:7" ht="15" customHeight="1" x14ac:dyDescent="0.35">
      <c r="A11" s="141" t="s">
        <v>53</v>
      </c>
      <c r="B11" s="242"/>
      <c r="C11" s="142" t="s">
        <v>188</v>
      </c>
      <c r="D11" s="143" t="s">
        <v>54</v>
      </c>
      <c r="E11" s="143" t="s">
        <v>263</v>
      </c>
      <c r="F11" s="38"/>
    </row>
    <row r="12" spans="1:7" ht="16.5" x14ac:dyDescent="0.3">
      <c r="A12" s="141" t="s">
        <v>55</v>
      </c>
      <c r="B12" s="242"/>
      <c r="C12" s="142" t="s">
        <v>189</v>
      </c>
      <c r="D12" s="144">
        <v>322</v>
      </c>
      <c r="E12" s="144">
        <v>322</v>
      </c>
      <c r="F12" s="37"/>
    </row>
    <row r="13" spans="1:7" ht="33" x14ac:dyDescent="0.3">
      <c r="A13" s="141" t="s">
        <v>58</v>
      </c>
      <c r="B13" s="243"/>
      <c r="C13" s="142" t="s">
        <v>190</v>
      </c>
      <c r="D13" s="144" t="s">
        <v>59</v>
      </c>
      <c r="E13" s="144" t="s">
        <v>59</v>
      </c>
    </row>
    <row r="14" spans="1:7" ht="16.5" x14ac:dyDescent="0.3">
      <c r="A14" s="141" t="s">
        <v>12</v>
      </c>
      <c r="B14" s="241" t="s">
        <v>191</v>
      </c>
      <c r="C14" s="142" t="s">
        <v>23</v>
      </c>
      <c r="D14" s="144" t="s">
        <v>67</v>
      </c>
      <c r="E14" s="144" t="s">
        <v>261</v>
      </c>
    </row>
    <row r="15" spans="1:7" ht="16.5" x14ac:dyDescent="0.3">
      <c r="A15" s="141" t="s">
        <v>17</v>
      </c>
      <c r="B15" s="242"/>
      <c r="C15" s="142" t="s">
        <v>24</v>
      </c>
      <c r="D15" s="144" t="s">
        <v>73</v>
      </c>
      <c r="E15" s="144" t="s">
        <v>276</v>
      </c>
    </row>
    <row r="16" spans="1:7" ht="33" x14ac:dyDescent="0.3">
      <c r="A16" s="141" t="s">
        <v>14</v>
      </c>
      <c r="B16" s="242"/>
      <c r="C16" s="142" t="s">
        <v>25</v>
      </c>
      <c r="D16" s="144" t="s">
        <v>273</v>
      </c>
      <c r="E16" s="144" t="s">
        <v>267</v>
      </c>
    </row>
    <row r="17" spans="1:6" ht="16.5" x14ac:dyDescent="0.3">
      <c r="A17" s="141" t="s">
        <v>68</v>
      </c>
      <c r="B17" s="242"/>
      <c r="C17" s="142" t="s">
        <v>26</v>
      </c>
      <c r="D17" s="144" t="s">
        <v>69</v>
      </c>
      <c r="E17" s="144" t="s">
        <v>269</v>
      </c>
    </row>
    <row r="18" spans="1:6" ht="16.5" x14ac:dyDescent="0.3">
      <c r="A18" s="141" t="s">
        <v>71</v>
      </c>
      <c r="B18" s="242"/>
      <c r="C18" s="142" t="s">
        <v>27</v>
      </c>
      <c r="D18" s="144" t="s">
        <v>72</v>
      </c>
      <c r="E18" s="144" t="s">
        <v>270</v>
      </c>
    </row>
    <row r="19" spans="1:6" ht="16.5" x14ac:dyDescent="0.3">
      <c r="A19" s="141" t="s">
        <v>70</v>
      </c>
      <c r="B19" s="243"/>
      <c r="C19" s="142" t="s">
        <v>28</v>
      </c>
      <c r="D19" s="144">
        <v>21114</v>
      </c>
      <c r="E19" s="144">
        <v>21112</v>
      </c>
      <c r="F19" s="39"/>
    </row>
    <row r="20" spans="1:6" ht="16.5" x14ac:dyDescent="0.3">
      <c r="A20" s="141" t="s">
        <v>74</v>
      </c>
      <c r="B20" s="241" t="s">
        <v>192</v>
      </c>
      <c r="C20" s="142" t="s">
        <v>193</v>
      </c>
      <c r="D20" s="144" t="s">
        <v>75</v>
      </c>
      <c r="E20" s="144" t="s">
        <v>75</v>
      </c>
    </row>
    <row r="21" spans="1:6" ht="16.5" x14ac:dyDescent="0.3">
      <c r="A21" s="141" t="s">
        <v>76</v>
      </c>
      <c r="B21" s="242"/>
      <c r="C21" s="142" t="s">
        <v>194</v>
      </c>
      <c r="D21" s="144">
        <v>482</v>
      </c>
      <c r="E21" s="144">
        <v>482</v>
      </c>
      <c r="F21" s="37"/>
    </row>
    <row r="22" spans="1:6" ht="33" x14ac:dyDescent="0.3">
      <c r="A22" s="141" t="s">
        <v>77</v>
      </c>
      <c r="B22" s="243"/>
      <c r="C22" s="142" t="s">
        <v>271</v>
      </c>
      <c r="D22" s="144" t="s">
        <v>272</v>
      </c>
      <c r="E22" s="144" t="s">
        <v>272</v>
      </c>
      <c r="F22" s="39"/>
    </row>
    <row r="23" spans="1:6" ht="16.5" x14ac:dyDescent="0.3">
      <c r="A23" s="145" t="s">
        <v>6</v>
      </c>
      <c r="B23" s="244" t="s">
        <v>195</v>
      </c>
      <c r="C23" s="142" t="s">
        <v>29</v>
      </c>
      <c r="D23" s="144" t="s">
        <v>48</v>
      </c>
      <c r="E23" s="144" t="s">
        <v>262</v>
      </c>
      <c r="F23" s="6"/>
    </row>
    <row r="24" spans="1:6" ht="16.5" x14ac:dyDescent="0.3">
      <c r="A24" s="141" t="s">
        <v>7</v>
      </c>
      <c r="B24" s="245"/>
      <c r="C24" s="142" t="s">
        <v>30</v>
      </c>
      <c r="D24" s="144" t="s">
        <v>49</v>
      </c>
      <c r="E24" s="144" t="s">
        <v>268</v>
      </c>
      <c r="F24" s="6"/>
    </row>
    <row r="25" spans="1:6" ht="16.5" x14ac:dyDescent="0.3">
      <c r="A25" s="141" t="s">
        <v>8</v>
      </c>
      <c r="B25" s="246"/>
      <c r="C25" s="142" t="s">
        <v>266</v>
      </c>
      <c r="D25" s="144" t="s">
        <v>50</v>
      </c>
      <c r="E25" s="144" t="s">
        <v>50</v>
      </c>
      <c r="F25" s="7"/>
    </row>
    <row r="26" spans="1:6" ht="16.5" x14ac:dyDescent="0.3">
      <c r="A26" s="141" t="s">
        <v>19</v>
      </c>
      <c r="B26" s="244" t="s">
        <v>197</v>
      </c>
      <c r="C26" s="142" t="s">
        <v>31</v>
      </c>
      <c r="D26" s="144">
        <v>52</v>
      </c>
      <c r="E26" s="144">
        <v>52</v>
      </c>
      <c r="F26" s="39"/>
    </row>
    <row r="27" spans="1:6" ht="33" x14ac:dyDescent="0.3">
      <c r="A27" s="141" t="s">
        <v>9</v>
      </c>
      <c r="B27" s="245"/>
      <c r="C27" s="142" t="s">
        <v>51</v>
      </c>
      <c r="D27" s="144" t="s">
        <v>52</v>
      </c>
      <c r="E27" s="144" t="s">
        <v>265</v>
      </c>
      <c r="F27" s="7"/>
    </row>
    <row r="28" spans="1:6" ht="16.5" x14ac:dyDescent="0.3">
      <c r="A28" s="141" t="s">
        <v>20</v>
      </c>
      <c r="B28" s="245"/>
      <c r="C28" s="142" t="s">
        <v>32</v>
      </c>
      <c r="D28" s="144">
        <v>53</v>
      </c>
      <c r="E28" s="144">
        <v>53</v>
      </c>
      <c r="F28" s="39"/>
    </row>
    <row r="29" spans="1:6" ht="82.5" x14ac:dyDescent="0.3">
      <c r="A29" s="141" t="s">
        <v>18</v>
      </c>
      <c r="B29" s="245"/>
      <c r="C29" s="142" t="s">
        <v>196</v>
      </c>
      <c r="D29" s="144" t="s">
        <v>220</v>
      </c>
      <c r="E29" s="144" t="s">
        <v>277</v>
      </c>
      <c r="F29" s="39"/>
    </row>
    <row r="30" spans="1:6" ht="33" x14ac:dyDescent="0.3">
      <c r="A30" s="141" t="s">
        <v>16</v>
      </c>
      <c r="B30" s="246"/>
      <c r="C30" s="142" t="s">
        <v>78</v>
      </c>
      <c r="D30" s="143" t="s">
        <v>79</v>
      </c>
      <c r="E30" s="143" t="s">
        <v>79</v>
      </c>
      <c r="F30" s="39"/>
    </row>
    <row r="31" spans="1:6" x14ac:dyDescent="0.25">
      <c r="A31" s="146"/>
      <c r="B31" s="146"/>
      <c r="C31" s="146"/>
      <c r="D31" s="147"/>
      <c r="E31" s="146"/>
    </row>
    <row r="32" spans="1:6" x14ac:dyDescent="0.25">
      <c r="A32" s="239" t="s">
        <v>119</v>
      </c>
      <c r="B32" s="240"/>
      <c r="C32" s="240"/>
      <c r="D32" s="147"/>
      <c r="E32" s="146"/>
    </row>
    <row r="33" spans="1:5" x14ac:dyDescent="0.25">
      <c r="A33" s="128" t="s">
        <v>1</v>
      </c>
      <c r="B33" s="128" t="s">
        <v>199</v>
      </c>
      <c r="C33" s="128" t="s">
        <v>200</v>
      </c>
      <c r="D33" s="147"/>
      <c r="E33" s="146"/>
    </row>
    <row r="34" spans="1:5" ht="16.5" x14ac:dyDescent="0.3">
      <c r="A34" s="141">
        <v>213117</v>
      </c>
      <c r="B34" s="141" t="s">
        <v>12</v>
      </c>
      <c r="C34" s="141" t="s">
        <v>13</v>
      </c>
      <c r="D34" s="147"/>
      <c r="E34" s="146"/>
    </row>
    <row r="35" spans="1:5" ht="16.5" x14ac:dyDescent="0.3">
      <c r="A35" s="141">
        <v>213119</v>
      </c>
      <c r="B35" s="141" t="s">
        <v>12</v>
      </c>
      <c r="C35" s="141" t="s">
        <v>13</v>
      </c>
      <c r="D35" s="147"/>
      <c r="E35" s="146"/>
    </row>
    <row r="36" spans="1:5" ht="16.5" x14ac:dyDescent="0.3">
      <c r="A36" s="145">
        <v>21111</v>
      </c>
      <c r="B36" s="145" t="s">
        <v>10</v>
      </c>
      <c r="C36" s="145" t="s">
        <v>11</v>
      </c>
      <c r="D36" s="147"/>
      <c r="E36" s="146"/>
    </row>
    <row r="37" spans="1:5" ht="16.5" x14ac:dyDescent="0.3">
      <c r="A37" s="145">
        <v>21112</v>
      </c>
      <c r="B37" s="145" t="s">
        <v>10</v>
      </c>
      <c r="C37" s="145" t="s">
        <v>70</v>
      </c>
      <c r="D37" s="147"/>
      <c r="E37" s="146"/>
    </row>
    <row r="38" spans="1:5" ht="16.5" x14ac:dyDescent="0.3">
      <c r="A38" s="145">
        <v>213111</v>
      </c>
      <c r="B38" s="145" t="s">
        <v>10</v>
      </c>
      <c r="C38" s="145" t="s">
        <v>11</v>
      </c>
      <c r="D38" s="147"/>
      <c r="E38" s="146"/>
    </row>
    <row r="39" spans="1:5" ht="16.5" x14ac:dyDescent="0.3">
      <c r="A39" s="145">
        <v>213112</v>
      </c>
      <c r="B39" s="145" t="s">
        <v>15</v>
      </c>
      <c r="C39" s="145" t="s">
        <v>14</v>
      </c>
      <c r="D39" s="147"/>
      <c r="E39" s="146"/>
    </row>
    <row r="40" spans="1:5" ht="16.5" x14ac:dyDescent="0.3">
      <c r="A40" s="145">
        <v>213118</v>
      </c>
      <c r="B40" s="145" t="s">
        <v>15</v>
      </c>
      <c r="C40" s="145" t="s">
        <v>14</v>
      </c>
      <c r="D40" s="147"/>
      <c r="E40" s="146"/>
    </row>
    <row r="41" spans="1:5" ht="16.5" x14ac:dyDescent="0.3">
      <c r="A41" s="141">
        <v>23712</v>
      </c>
      <c r="B41" s="141" t="s">
        <v>15</v>
      </c>
      <c r="C41" s="141" t="s">
        <v>14</v>
      </c>
      <c r="D41" s="147"/>
      <c r="E41" s="146"/>
    </row>
  </sheetData>
  <mergeCells count="12">
    <mergeCell ref="B5:C5"/>
    <mergeCell ref="B6:B9"/>
    <mergeCell ref="A4:E4"/>
    <mergeCell ref="A1:E1"/>
    <mergeCell ref="A3:E3"/>
    <mergeCell ref="A2:E2"/>
    <mergeCell ref="A32:C32"/>
    <mergeCell ref="B10:B13"/>
    <mergeCell ref="B14:B19"/>
    <mergeCell ref="B20:B22"/>
    <mergeCell ref="B23:B25"/>
    <mergeCell ref="B26:B30"/>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5AEC2-F594-42F0-9B33-6902475FF4AC}">
  <sheetPr codeName="Sheet8">
    <tabColor theme="7" tint="0.59999389629810485"/>
  </sheetPr>
  <dimension ref="A1:G14"/>
  <sheetViews>
    <sheetView zoomScale="115" zoomScaleNormal="115" workbookViewId="0">
      <selection sqref="A1:E1"/>
    </sheetView>
  </sheetViews>
  <sheetFormatPr defaultRowHeight="15" x14ac:dyDescent="0.25"/>
  <cols>
    <col min="1" max="1" width="12.42578125" style="2" customWidth="1"/>
    <col min="2" max="2" width="23.42578125" customWidth="1"/>
    <col min="3" max="3" width="31.5703125" customWidth="1"/>
    <col min="4" max="4" width="52.7109375" customWidth="1"/>
    <col min="5" max="5" width="14.85546875" customWidth="1"/>
  </cols>
  <sheetData>
    <row r="1" spans="1:7" s="2" customFormat="1" ht="15.75" x14ac:dyDescent="0.25">
      <c r="A1" s="250" t="s">
        <v>308</v>
      </c>
      <c r="B1" s="250"/>
      <c r="C1" s="250"/>
      <c r="D1" s="250"/>
      <c r="E1" s="250"/>
      <c r="F1" s="36"/>
      <c r="G1" s="36"/>
    </row>
    <row r="2" spans="1:7" s="2" customFormat="1" ht="33" customHeight="1" x14ac:dyDescent="0.25">
      <c r="A2" s="251" t="s">
        <v>649</v>
      </c>
      <c r="B2" s="251"/>
      <c r="C2" s="251"/>
      <c r="D2" s="251"/>
      <c r="E2" s="68"/>
      <c r="F2" s="36"/>
      <c r="G2" s="36"/>
    </row>
    <row r="3" spans="1:7" ht="142.5" customHeight="1" x14ac:dyDescent="0.25">
      <c r="A3" s="252" t="s">
        <v>650</v>
      </c>
      <c r="B3" s="252"/>
      <c r="C3" s="252"/>
      <c r="D3" s="252"/>
      <c r="E3" s="62"/>
    </row>
    <row r="4" spans="1:7" x14ac:dyDescent="0.25">
      <c r="A4" s="249" t="s">
        <v>89</v>
      </c>
      <c r="B4" s="249"/>
      <c r="C4" s="249"/>
      <c r="D4" s="249"/>
    </row>
    <row r="5" spans="1:7" x14ac:dyDescent="0.25">
      <c r="A5" s="128" t="s">
        <v>1</v>
      </c>
      <c r="B5" s="128" t="s">
        <v>80</v>
      </c>
      <c r="C5" s="128" t="s">
        <v>40</v>
      </c>
      <c r="D5" s="128" t="s">
        <v>210</v>
      </c>
    </row>
    <row r="6" spans="1:7" ht="16.5" x14ac:dyDescent="0.25">
      <c r="A6" s="142" t="s">
        <v>202</v>
      </c>
      <c r="B6" s="142" t="s">
        <v>36</v>
      </c>
      <c r="C6" s="142" t="s">
        <v>36</v>
      </c>
      <c r="D6" s="142" t="s">
        <v>81</v>
      </c>
    </row>
    <row r="7" spans="1:7" ht="33" x14ac:dyDescent="0.25">
      <c r="A7" s="142" t="s">
        <v>203</v>
      </c>
      <c r="B7" s="142" t="s">
        <v>82</v>
      </c>
      <c r="C7" s="142" t="s">
        <v>221</v>
      </c>
      <c r="D7" s="142" t="s">
        <v>212</v>
      </c>
    </row>
    <row r="8" spans="1:7" ht="66" x14ac:dyDescent="0.25">
      <c r="A8" s="142" t="s">
        <v>211</v>
      </c>
      <c r="B8" s="142" t="s">
        <v>83</v>
      </c>
      <c r="C8" s="142" t="s">
        <v>278</v>
      </c>
      <c r="D8" s="142" t="s">
        <v>213</v>
      </c>
    </row>
    <row r="9" spans="1:7" ht="115.5" x14ac:dyDescent="0.25">
      <c r="A9" s="142" t="s">
        <v>170</v>
      </c>
      <c r="B9" s="142" t="s">
        <v>168</v>
      </c>
      <c r="C9" s="142" t="s">
        <v>279</v>
      </c>
      <c r="D9" s="142" t="s">
        <v>214</v>
      </c>
    </row>
    <row r="10" spans="1:7" ht="49.5" x14ac:dyDescent="0.25">
      <c r="A10" s="142" t="s">
        <v>171</v>
      </c>
      <c r="B10" s="142" t="s">
        <v>84</v>
      </c>
      <c r="C10" s="142" t="s">
        <v>222</v>
      </c>
      <c r="D10" s="142" t="s">
        <v>215</v>
      </c>
    </row>
    <row r="11" spans="1:7" ht="49.5" x14ac:dyDescent="0.25">
      <c r="A11" s="142" t="s">
        <v>204</v>
      </c>
      <c r="B11" s="142" t="s">
        <v>169</v>
      </c>
      <c r="C11" s="142" t="s">
        <v>223</v>
      </c>
      <c r="D11" s="142" t="s">
        <v>216</v>
      </c>
    </row>
    <row r="12" spans="1:7" ht="82.5" x14ac:dyDescent="0.25">
      <c r="A12" s="142" t="s">
        <v>205</v>
      </c>
      <c r="B12" s="142" t="s">
        <v>206</v>
      </c>
      <c r="C12" s="142" t="s">
        <v>280</v>
      </c>
      <c r="D12" s="142" t="s">
        <v>217</v>
      </c>
    </row>
    <row r="13" spans="1:7" ht="66" x14ac:dyDescent="0.25">
      <c r="A13" s="142" t="s">
        <v>172</v>
      </c>
      <c r="B13" s="142" t="s">
        <v>207</v>
      </c>
      <c r="C13" s="142" t="s">
        <v>281</v>
      </c>
      <c r="D13" s="142" t="s">
        <v>218</v>
      </c>
    </row>
    <row r="14" spans="1:7" ht="99" x14ac:dyDescent="0.25">
      <c r="A14" s="142" t="s">
        <v>208</v>
      </c>
      <c r="B14" s="142" t="s">
        <v>209</v>
      </c>
      <c r="C14" s="142" t="s">
        <v>224</v>
      </c>
      <c r="D14" s="142" t="s">
        <v>219</v>
      </c>
    </row>
  </sheetData>
  <mergeCells count="4">
    <mergeCell ref="A4:D4"/>
    <mergeCell ref="A3:D3"/>
    <mergeCell ref="A1:E1"/>
    <mergeCell ref="A2:D2"/>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37A09-8449-418F-B9C1-41EEC9019199}">
  <sheetPr codeName="Sheet11">
    <tabColor theme="7" tint="0.59999389629810485"/>
  </sheetPr>
  <dimension ref="A1:D10"/>
  <sheetViews>
    <sheetView zoomScaleNormal="100" workbookViewId="0">
      <selection sqref="A1:B1"/>
    </sheetView>
  </sheetViews>
  <sheetFormatPr defaultRowHeight="15" x14ac:dyDescent="0.25"/>
  <cols>
    <col min="1" max="1" width="19.42578125" bestFit="1" customWidth="1"/>
    <col min="2" max="2" width="79.7109375" customWidth="1"/>
    <col min="4" max="9" width="18.7109375" customWidth="1"/>
    <col min="10" max="10" width="9.140625" customWidth="1"/>
    <col min="11" max="11" width="19.5703125" customWidth="1"/>
    <col min="12" max="12" width="47.28515625" customWidth="1"/>
    <col min="13" max="13" width="59.5703125" customWidth="1"/>
  </cols>
  <sheetData>
    <row r="1" spans="1:4" ht="33.950000000000003" customHeight="1" x14ac:dyDescent="0.25">
      <c r="A1" s="250" t="s">
        <v>309</v>
      </c>
      <c r="B1" s="250"/>
    </row>
    <row r="2" spans="1:4" ht="83.25" customHeight="1" x14ac:dyDescent="0.25">
      <c r="A2" s="252" t="s">
        <v>657</v>
      </c>
      <c r="B2" s="252"/>
      <c r="D2" s="69"/>
    </row>
    <row r="3" spans="1:4" x14ac:dyDescent="0.25">
      <c r="A3" s="253" t="s">
        <v>228</v>
      </c>
      <c r="B3" s="253"/>
    </row>
    <row r="4" spans="1:4" ht="30" x14ac:dyDescent="0.25">
      <c r="A4" s="128" t="s">
        <v>121</v>
      </c>
      <c r="B4" s="128" t="s">
        <v>282</v>
      </c>
    </row>
    <row r="5" spans="1:4" ht="16.5" x14ac:dyDescent="0.3">
      <c r="A5" s="148">
        <v>1</v>
      </c>
      <c r="B5" s="149" t="s">
        <v>651</v>
      </c>
    </row>
    <row r="6" spans="1:4" ht="16.5" x14ac:dyDescent="0.3">
      <c r="A6" s="148">
        <v>2</v>
      </c>
      <c r="B6" s="149" t="s">
        <v>652</v>
      </c>
    </row>
    <row r="7" spans="1:4" ht="16.5" x14ac:dyDescent="0.3">
      <c r="A7" s="148">
        <v>3</v>
      </c>
      <c r="B7" s="149" t="s">
        <v>653</v>
      </c>
    </row>
    <row r="8" spans="1:4" ht="16.5" x14ac:dyDescent="0.3">
      <c r="A8" s="148">
        <v>4</v>
      </c>
      <c r="B8" s="149" t="s">
        <v>654</v>
      </c>
    </row>
    <row r="9" spans="1:4" ht="16.5" x14ac:dyDescent="0.3">
      <c r="A9" s="148">
        <v>5</v>
      </c>
      <c r="B9" s="149" t="s">
        <v>655</v>
      </c>
    </row>
    <row r="10" spans="1:4" ht="16.5" x14ac:dyDescent="0.3">
      <c r="A10" s="148">
        <v>6</v>
      </c>
      <c r="B10" s="149" t="s">
        <v>656</v>
      </c>
    </row>
  </sheetData>
  <mergeCells count="3">
    <mergeCell ref="A3:B3"/>
    <mergeCell ref="A2:B2"/>
    <mergeCell ref="A1:B1"/>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EDEC9-6855-41BD-826D-7F8C8AE02FC6}">
  <sheetPr codeName="Sheet9">
    <tabColor theme="7" tint="0.59999389629810485"/>
  </sheetPr>
  <dimension ref="A1:F14"/>
  <sheetViews>
    <sheetView zoomScale="110" zoomScaleNormal="110" workbookViewId="0">
      <selection activeCell="A2" sqref="A2:E2"/>
    </sheetView>
  </sheetViews>
  <sheetFormatPr defaultRowHeight="15" x14ac:dyDescent="0.25"/>
  <cols>
    <col min="1" max="1" width="8.5703125" customWidth="1"/>
    <col min="2" max="2" width="35.85546875" bestFit="1" customWidth="1"/>
    <col min="3" max="3" width="29.42578125" customWidth="1"/>
    <col min="4" max="4" width="40.5703125" customWidth="1"/>
    <col min="5" max="5" width="42.85546875" customWidth="1"/>
    <col min="6" max="6" width="86.7109375" style="2" customWidth="1"/>
    <col min="7" max="7" width="11.28515625" bestFit="1" customWidth="1"/>
    <col min="9" max="9" width="47.28515625" customWidth="1"/>
    <col min="10" max="10" width="59.5703125" customWidth="1"/>
  </cols>
  <sheetData>
    <row r="1" spans="1:6" ht="15.75" x14ac:dyDescent="0.25">
      <c r="A1" s="250" t="s">
        <v>319</v>
      </c>
      <c r="B1" s="250"/>
      <c r="C1" s="250"/>
      <c r="D1" s="250"/>
      <c r="E1" s="250"/>
      <c r="F1"/>
    </row>
    <row r="2" spans="1:6" ht="84" customHeight="1" x14ac:dyDescent="0.25">
      <c r="A2" s="257" t="s">
        <v>757</v>
      </c>
      <c r="B2" s="257"/>
      <c r="C2" s="257"/>
      <c r="D2" s="257"/>
      <c r="E2" s="257"/>
      <c r="F2"/>
    </row>
    <row r="3" spans="1:6" ht="12.75" customHeight="1" x14ac:dyDescent="0.25">
      <c r="A3" s="123"/>
      <c r="B3" s="123"/>
      <c r="C3" s="123"/>
      <c r="D3" s="123"/>
      <c r="E3" s="123"/>
      <c r="F3"/>
    </row>
    <row r="4" spans="1:6" ht="15" customHeight="1" x14ac:dyDescent="0.25">
      <c r="A4" s="254" t="s">
        <v>318</v>
      </c>
      <c r="B4" s="255"/>
      <c r="C4" s="255"/>
      <c r="D4" s="255"/>
      <c r="E4" s="256"/>
    </row>
    <row r="5" spans="1:6" x14ac:dyDescent="0.25">
      <c r="A5" s="128" t="s">
        <v>1</v>
      </c>
      <c r="B5" s="128" t="s">
        <v>2</v>
      </c>
      <c r="C5" s="128" t="s">
        <v>320</v>
      </c>
      <c r="D5" s="128" t="s">
        <v>316</v>
      </c>
      <c r="E5" s="128" t="s">
        <v>317</v>
      </c>
    </row>
    <row r="6" spans="1:6" ht="82.5" x14ac:dyDescent="0.25">
      <c r="A6" s="142">
        <v>1</v>
      </c>
      <c r="B6" s="142" t="s">
        <v>47</v>
      </c>
      <c r="C6" s="142" t="s">
        <v>658</v>
      </c>
      <c r="D6" s="142" t="s">
        <v>314</v>
      </c>
      <c r="E6" s="142" t="s">
        <v>315</v>
      </c>
    </row>
    <row r="7" spans="1:6" ht="49.5" x14ac:dyDescent="0.25">
      <c r="A7" s="142">
        <v>2</v>
      </c>
      <c r="B7" s="142" t="s">
        <v>310</v>
      </c>
      <c r="C7" s="142" t="s">
        <v>390</v>
      </c>
      <c r="D7" s="142" t="s">
        <v>311</v>
      </c>
      <c r="E7" s="142" t="s">
        <v>312</v>
      </c>
    </row>
    <row r="8" spans="1:6" ht="66" x14ac:dyDescent="0.25">
      <c r="A8" s="142">
        <v>3</v>
      </c>
      <c r="B8" s="142" t="s">
        <v>313</v>
      </c>
      <c r="C8" s="142" t="s">
        <v>391</v>
      </c>
      <c r="D8" s="142" t="s">
        <v>388</v>
      </c>
      <c r="E8" s="142" t="s">
        <v>387</v>
      </c>
    </row>
    <row r="10" spans="1:6" ht="15" customHeight="1" x14ac:dyDescent="0.25">
      <c r="A10" s="254" t="s">
        <v>381</v>
      </c>
      <c r="B10" s="255"/>
      <c r="C10" s="255"/>
      <c r="D10" s="255"/>
      <c r="E10" s="256"/>
    </row>
    <row r="11" spans="1:6" x14ac:dyDescent="0.25">
      <c r="A11" s="128" t="s">
        <v>1</v>
      </c>
      <c r="B11" s="128" t="s">
        <v>2</v>
      </c>
      <c r="C11" s="128" t="s">
        <v>320</v>
      </c>
      <c r="D11" s="128" t="s">
        <v>316</v>
      </c>
      <c r="E11" s="128" t="s">
        <v>317</v>
      </c>
    </row>
    <row r="12" spans="1:6" ht="49.5" x14ac:dyDescent="0.25">
      <c r="A12" s="142">
        <v>1</v>
      </c>
      <c r="B12" s="142" t="s">
        <v>382</v>
      </c>
      <c r="C12" s="142" t="s">
        <v>383</v>
      </c>
      <c r="D12" s="142" t="s">
        <v>385</v>
      </c>
      <c r="E12" s="142" t="s">
        <v>389</v>
      </c>
    </row>
    <row r="13" spans="1:6" ht="49.5" x14ac:dyDescent="0.25">
      <c r="A13" s="142">
        <v>2</v>
      </c>
      <c r="B13" s="142" t="s">
        <v>310</v>
      </c>
      <c r="C13" s="142" t="s">
        <v>384</v>
      </c>
      <c r="D13" s="142" t="s">
        <v>729</v>
      </c>
      <c r="E13" s="142" t="s">
        <v>730</v>
      </c>
    </row>
    <row r="14" spans="1:6" ht="49.5" x14ac:dyDescent="0.25">
      <c r="A14" s="142">
        <v>3</v>
      </c>
      <c r="B14" s="142" t="s">
        <v>313</v>
      </c>
      <c r="C14" s="142" t="s">
        <v>384</v>
      </c>
      <c r="D14" s="142" t="s">
        <v>386</v>
      </c>
      <c r="E14" s="142" t="s">
        <v>386</v>
      </c>
    </row>
  </sheetData>
  <mergeCells count="4">
    <mergeCell ref="A4:E4"/>
    <mergeCell ref="A1:E1"/>
    <mergeCell ref="A2:E2"/>
    <mergeCell ref="A10:E10"/>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4A54F-720C-48D0-84BF-18BD23240126}">
  <sheetPr codeName="Sheet10">
    <tabColor theme="7" tint="0.59999389629810485"/>
  </sheetPr>
  <dimension ref="A1:F27"/>
  <sheetViews>
    <sheetView zoomScale="85" zoomScaleNormal="85" workbookViewId="0">
      <selection sqref="A1:C1"/>
    </sheetView>
  </sheetViews>
  <sheetFormatPr defaultRowHeight="15" x14ac:dyDescent="0.25"/>
  <cols>
    <col min="1" max="1" width="15.42578125" bestFit="1" customWidth="1"/>
    <col min="2" max="2" width="58.7109375" customWidth="1"/>
    <col min="3" max="3" width="103.140625" bestFit="1" customWidth="1"/>
    <col min="5" max="5" width="10.140625" customWidth="1"/>
    <col min="6" max="6" width="11.28515625" bestFit="1" customWidth="1"/>
    <col min="8" max="13" width="18.7109375" customWidth="1"/>
    <col min="14" max="14" width="9.140625" customWidth="1"/>
    <col min="15" max="15" width="19.5703125" customWidth="1"/>
    <col min="16" max="16" width="47.28515625" customWidth="1"/>
    <col min="17" max="17" width="59.5703125" customWidth="1"/>
  </cols>
  <sheetData>
    <row r="1" spans="1:6" ht="15.75" x14ac:dyDescent="0.25">
      <c r="A1" s="228" t="s">
        <v>510</v>
      </c>
      <c r="B1" s="228"/>
      <c r="C1" s="228"/>
      <c r="D1" s="34"/>
      <c r="E1" s="34"/>
      <c r="F1" s="34"/>
    </row>
    <row r="2" spans="1:6" ht="71.25" customHeight="1" x14ac:dyDescent="0.25">
      <c r="A2" s="252" t="s">
        <v>731</v>
      </c>
      <c r="B2" s="252"/>
      <c r="C2" s="252"/>
    </row>
    <row r="3" spans="1:6" ht="12.75" customHeight="1" x14ac:dyDescent="0.25">
      <c r="A3" s="124"/>
      <c r="B3" s="124"/>
      <c r="C3" s="124"/>
    </row>
    <row r="4" spans="1:6" x14ac:dyDescent="0.25">
      <c r="A4" s="258" t="s">
        <v>181</v>
      </c>
      <c r="B4" s="259"/>
      <c r="C4" s="260"/>
    </row>
    <row r="5" spans="1:6" x14ac:dyDescent="0.25">
      <c r="A5" s="128" t="s">
        <v>1</v>
      </c>
      <c r="B5" s="128" t="s">
        <v>80</v>
      </c>
      <c r="C5" s="151" t="s">
        <v>180</v>
      </c>
    </row>
    <row r="6" spans="1:6" ht="45" x14ac:dyDescent="0.25">
      <c r="A6" s="152" t="s">
        <v>175</v>
      </c>
      <c r="B6" s="152" t="s">
        <v>238</v>
      </c>
      <c r="C6" s="153" t="s">
        <v>250</v>
      </c>
    </row>
    <row r="7" spans="1:6" x14ac:dyDescent="0.25">
      <c r="A7" s="152" t="s">
        <v>176</v>
      </c>
      <c r="B7" s="152" t="s">
        <v>239</v>
      </c>
      <c r="C7" s="152" t="s">
        <v>252</v>
      </c>
    </row>
    <row r="8" spans="1:6" x14ac:dyDescent="0.25">
      <c r="A8" s="152" t="s">
        <v>244</v>
      </c>
      <c r="B8" s="152" t="s">
        <v>240</v>
      </c>
      <c r="C8" s="152" t="s">
        <v>251</v>
      </c>
      <c r="F8" s="150"/>
    </row>
    <row r="9" spans="1:6" x14ac:dyDescent="0.25">
      <c r="A9" s="152" t="s">
        <v>177</v>
      </c>
      <c r="B9" s="152" t="s">
        <v>241</v>
      </c>
      <c r="C9" s="152" t="s">
        <v>259</v>
      </c>
      <c r="F9" s="150"/>
    </row>
    <row r="10" spans="1:6" x14ac:dyDescent="0.25">
      <c r="A10" s="152" t="s">
        <v>248</v>
      </c>
      <c r="B10" s="152" t="s">
        <v>242</v>
      </c>
      <c r="C10" s="152" t="s">
        <v>253</v>
      </c>
      <c r="F10" s="150"/>
    </row>
    <row r="11" spans="1:6" ht="30" x14ac:dyDescent="0.25">
      <c r="A11" s="152" t="s">
        <v>249</v>
      </c>
      <c r="B11" s="152" t="s">
        <v>659</v>
      </c>
      <c r="C11" s="153" t="s">
        <v>254</v>
      </c>
      <c r="F11" s="150"/>
    </row>
    <row r="12" spans="1:6" ht="45" x14ac:dyDescent="0.25">
      <c r="A12" s="152" t="s">
        <v>178</v>
      </c>
      <c r="B12" s="152" t="s">
        <v>660</v>
      </c>
      <c r="C12" s="153" t="s">
        <v>257</v>
      </c>
      <c r="F12" s="150"/>
    </row>
    <row r="13" spans="1:6" x14ac:dyDescent="0.25">
      <c r="A13" s="152" t="s">
        <v>245</v>
      </c>
      <c r="B13" s="152" t="s">
        <v>661</v>
      </c>
      <c r="C13" s="153" t="s">
        <v>258</v>
      </c>
    </row>
    <row r="14" spans="1:6" x14ac:dyDescent="0.25">
      <c r="A14" s="152" t="s">
        <v>246</v>
      </c>
      <c r="B14" s="152" t="s">
        <v>662</v>
      </c>
      <c r="C14" s="153" t="s">
        <v>256</v>
      </c>
    </row>
    <row r="15" spans="1:6" x14ac:dyDescent="0.25">
      <c r="A15" s="152" t="s">
        <v>179</v>
      </c>
      <c r="B15" s="152" t="s">
        <v>663</v>
      </c>
      <c r="C15" s="153" t="s">
        <v>456</v>
      </c>
    </row>
    <row r="16" spans="1:6" x14ac:dyDescent="0.25">
      <c r="A16" s="152" t="s">
        <v>247</v>
      </c>
      <c r="B16" s="152" t="s">
        <v>243</v>
      </c>
      <c r="C16" s="153" t="s">
        <v>255</v>
      </c>
    </row>
    <row r="19" spans="1:3" x14ac:dyDescent="0.25">
      <c r="A19" s="258" t="s">
        <v>442</v>
      </c>
      <c r="B19" s="259"/>
      <c r="C19" s="260"/>
    </row>
    <row r="20" spans="1:3" x14ac:dyDescent="0.25">
      <c r="A20" s="128" t="s">
        <v>1</v>
      </c>
      <c r="B20" s="128" t="s">
        <v>80</v>
      </c>
      <c r="C20" s="128" t="s">
        <v>180</v>
      </c>
    </row>
    <row r="21" spans="1:3" x14ac:dyDescent="0.25">
      <c r="A21" s="152" t="s">
        <v>332</v>
      </c>
      <c r="B21" s="152" t="s">
        <v>443</v>
      </c>
      <c r="C21" s="153" t="s">
        <v>454</v>
      </c>
    </row>
    <row r="22" spans="1:3" x14ac:dyDescent="0.25">
      <c r="A22" s="152" t="s">
        <v>335</v>
      </c>
      <c r="B22" s="152" t="s">
        <v>444</v>
      </c>
      <c r="C22" s="152" t="s">
        <v>449</v>
      </c>
    </row>
    <row r="23" spans="1:3" x14ac:dyDescent="0.25">
      <c r="A23" s="152" t="s">
        <v>336</v>
      </c>
      <c r="B23" s="152" t="s">
        <v>445</v>
      </c>
      <c r="C23" s="152" t="s">
        <v>450</v>
      </c>
    </row>
    <row r="24" spans="1:3" x14ac:dyDescent="0.25">
      <c r="A24" s="152" t="s">
        <v>337</v>
      </c>
      <c r="B24" s="152" t="s">
        <v>446</v>
      </c>
      <c r="C24" s="152" t="s">
        <v>451</v>
      </c>
    </row>
    <row r="25" spans="1:3" x14ac:dyDescent="0.25">
      <c r="A25" s="152" t="s">
        <v>338</v>
      </c>
      <c r="B25" s="152" t="s">
        <v>447</v>
      </c>
      <c r="C25" s="152" t="s">
        <v>452</v>
      </c>
    </row>
    <row r="26" spans="1:3" x14ac:dyDescent="0.25">
      <c r="A26" s="152" t="s">
        <v>339</v>
      </c>
      <c r="B26" s="152" t="s">
        <v>448</v>
      </c>
      <c r="C26" s="153" t="s">
        <v>453</v>
      </c>
    </row>
    <row r="27" spans="1:3" x14ac:dyDescent="0.25">
      <c r="A27" s="152" t="s">
        <v>341</v>
      </c>
      <c r="B27" s="152" t="s">
        <v>503</v>
      </c>
      <c r="C27" s="153" t="s">
        <v>455</v>
      </c>
    </row>
  </sheetData>
  <mergeCells count="4">
    <mergeCell ref="A1:C1"/>
    <mergeCell ref="A2:C2"/>
    <mergeCell ref="A4:C4"/>
    <mergeCell ref="A19:C19"/>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B024B-E388-4122-A9D9-50C7557E43DB}">
  <sheetPr>
    <tabColor theme="7" tint="0.59999389629810485"/>
  </sheetPr>
  <dimension ref="A1:F21"/>
  <sheetViews>
    <sheetView zoomScaleNormal="100" workbookViewId="0"/>
  </sheetViews>
  <sheetFormatPr defaultRowHeight="15" x14ac:dyDescent="0.25"/>
  <cols>
    <col min="1" max="2" width="23" customWidth="1"/>
    <col min="3" max="3" width="103.140625" bestFit="1" customWidth="1"/>
    <col min="4" max="4" width="42.28515625" customWidth="1"/>
    <col min="5" max="5" width="62.28515625" customWidth="1"/>
    <col min="6" max="6" width="11.28515625" bestFit="1" customWidth="1"/>
    <col min="8" max="13" width="18.7109375" customWidth="1"/>
    <col min="14" max="14" width="9.140625" customWidth="1"/>
    <col min="15" max="15" width="19.5703125" customWidth="1"/>
    <col min="16" max="16" width="47.28515625" customWidth="1"/>
    <col min="17" max="17" width="59.5703125" customWidth="1"/>
  </cols>
  <sheetData>
    <row r="1" spans="1:6" ht="15.75" x14ac:dyDescent="0.25">
      <c r="A1" s="120" t="s">
        <v>509</v>
      </c>
      <c r="B1" s="120"/>
      <c r="C1" s="120"/>
      <c r="D1" s="34"/>
      <c r="E1" s="34"/>
      <c r="F1" s="34"/>
    </row>
    <row r="2" spans="1:6" ht="150" customHeight="1" x14ac:dyDescent="0.25">
      <c r="A2" s="257" t="s">
        <v>732</v>
      </c>
      <c r="B2" s="257"/>
      <c r="C2" s="257"/>
      <c r="D2" s="257"/>
      <c r="E2" s="2"/>
    </row>
    <row r="3" spans="1:6" ht="15.75" customHeight="1" x14ac:dyDescent="0.25">
      <c r="A3" s="123"/>
      <c r="B3" s="123"/>
      <c r="C3" s="123"/>
      <c r="D3" s="123"/>
      <c r="E3" s="2"/>
    </row>
    <row r="4" spans="1:6" x14ac:dyDescent="0.25">
      <c r="A4" s="261" t="s">
        <v>504</v>
      </c>
      <c r="B4" s="262"/>
      <c r="C4" s="262"/>
      <c r="D4" s="262"/>
    </row>
    <row r="5" spans="1:6" ht="45" x14ac:dyDescent="0.25">
      <c r="A5" s="128" t="s">
        <v>733</v>
      </c>
      <c r="B5" s="128" t="s">
        <v>506</v>
      </c>
      <c r="C5" s="128" t="s">
        <v>260</v>
      </c>
      <c r="D5" s="151" t="s">
        <v>494</v>
      </c>
    </row>
    <row r="6" spans="1:6" ht="30" x14ac:dyDescent="0.25">
      <c r="A6" s="152">
        <v>10</v>
      </c>
      <c r="B6" s="152">
        <v>11</v>
      </c>
      <c r="C6" s="153" t="s">
        <v>493</v>
      </c>
      <c r="D6" s="153" t="s">
        <v>495</v>
      </c>
    </row>
    <row r="7" spans="1:6" ht="30" x14ac:dyDescent="0.25">
      <c r="A7" s="152">
        <v>10</v>
      </c>
      <c r="B7" s="152">
        <v>12</v>
      </c>
      <c r="C7" s="153" t="s">
        <v>493</v>
      </c>
      <c r="D7" s="153" t="s">
        <v>496</v>
      </c>
    </row>
    <row r="8" spans="1:6" ht="60" x14ac:dyDescent="0.25">
      <c r="A8" s="152">
        <v>20</v>
      </c>
      <c r="B8" s="152">
        <v>21</v>
      </c>
      <c r="C8" s="153" t="s">
        <v>507</v>
      </c>
      <c r="D8" s="153" t="s">
        <v>495</v>
      </c>
    </row>
    <row r="9" spans="1:6" ht="60" x14ac:dyDescent="0.25">
      <c r="A9" s="152">
        <v>20</v>
      </c>
      <c r="B9" s="152">
        <v>22</v>
      </c>
      <c r="C9" s="153" t="s">
        <v>507</v>
      </c>
      <c r="D9" s="153" t="s">
        <v>496</v>
      </c>
    </row>
    <row r="10" spans="1:6" ht="30" x14ac:dyDescent="0.25">
      <c r="A10" s="152">
        <v>30</v>
      </c>
      <c r="B10" s="152">
        <v>31</v>
      </c>
      <c r="C10" s="153" t="s">
        <v>497</v>
      </c>
      <c r="D10" s="153" t="s">
        <v>498</v>
      </c>
    </row>
    <row r="11" spans="1:6" ht="30" x14ac:dyDescent="0.25">
      <c r="A11" s="152">
        <v>30</v>
      </c>
      <c r="B11" s="152">
        <v>32</v>
      </c>
      <c r="C11" s="153" t="s">
        <v>497</v>
      </c>
      <c r="D11" s="153" t="s">
        <v>499</v>
      </c>
    </row>
    <row r="12" spans="1:6" x14ac:dyDescent="0.25">
      <c r="A12" s="152">
        <v>40</v>
      </c>
      <c r="B12" s="152">
        <v>41</v>
      </c>
      <c r="C12" s="152" t="s">
        <v>462</v>
      </c>
      <c r="D12" s="153" t="s">
        <v>498</v>
      </c>
    </row>
    <row r="13" spans="1:6" x14ac:dyDescent="0.25">
      <c r="A13" s="152">
        <v>40</v>
      </c>
      <c r="B13" s="152">
        <v>42</v>
      </c>
      <c r="C13" s="152" t="s">
        <v>462</v>
      </c>
      <c r="D13" s="153" t="s">
        <v>499</v>
      </c>
    </row>
    <row r="14" spans="1:6" x14ac:dyDescent="0.25">
      <c r="A14" s="139"/>
      <c r="B14" s="139"/>
      <c r="C14" s="139"/>
      <c r="D14" s="139"/>
    </row>
    <row r="15" spans="1:6" x14ac:dyDescent="0.25">
      <c r="A15" s="139"/>
      <c r="B15" s="261" t="s">
        <v>505</v>
      </c>
      <c r="C15" s="262"/>
      <c r="D15" s="262"/>
    </row>
    <row r="16" spans="1:6" ht="45" x14ac:dyDescent="0.25">
      <c r="A16" s="139"/>
      <c r="B16" s="128" t="s">
        <v>734</v>
      </c>
      <c r="C16" s="128" t="s">
        <v>260</v>
      </c>
      <c r="D16" s="151" t="s">
        <v>494</v>
      </c>
    </row>
    <row r="17" spans="1:4" x14ac:dyDescent="0.25">
      <c r="A17" s="139"/>
      <c r="B17" s="152">
        <v>10</v>
      </c>
      <c r="C17" s="152" t="s">
        <v>461</v>
      </c>
      <c r="D17" s="154" t="s">
        <v>664</v>
      </c>
    </row>
    <row r="18" spans="1:4" x14ac:dyDescent="0.25">
      <c r="A18" s="139"/>
      <c r="B18" s="152">
        <v>21</v>
      </c>
      <c r="C18" s="153" t="s">
        <v>502</v>
      </c>
      <c r="D18" s="154" t="s">
        <v>664</v>
      </c>
    </row>
    <row r="19" spans="1:4" x14ac:dyDescent="0.25">
      <c r="A19" s="139"/>
      <c r="B19" s="152">
        <v>22</v>
      </c>
      <c r="C19" s="153" t="s">
        <v>501</v>
      </c>
      <c r="D19" s="154" t="s">
        <v>664</v>
      </c>
    </row>
    <row r="20" spans="1:4" x14ac:dyDescent="0.25">
      <c r="A20" s="139"/>
      <c r="B20" s="152">
        <v>30</v>
      </c>
      <c r="C20" s="153" t="s">
        <v>500</v>
      </c>
      <c r="D20" s="154" t="s">
        <v>664</v>
      </c>
    </row>
    <row r="21" spans="1:4" x14ac:dyDescent="0.25">
      <c r="A21" s="139"/>
      <c r="B21" s="152">
        <v>40</v>
      </c>
      <c r="C21" s="152" t="s">
        <v>460</v>
      </c>
      <c r="D21" s="154" t="s">
        <v>664</v>
      </c>
    </row>
  </sheetData>
  <mergeCells count="3">
    <mergeCell ref="A4:D4"/>
    <mergeCell ref="A2:D2"/>
    <mergeCell ref="B15:D15"/>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9FEEE-C4C3-4458-9AD6-A7F94A672C7F}">
  <sheetPr>
    <tabColor theme="7" tint="0.59999389629810485"/>
  </sheetPr>
  <dimension ref="A1:F14"/>
  <sheetViews>
    <sheetView zoomScaleNormal="100" workbookViewId="0">
      <selection activeCell="A2" sqref="A2:B2"/>
    </sheetView>
  </sheetViews>
  <sheetFormatPr defaultRowHeight="15" x14ac:dyDescent="0.25"/>
  <cols>
    <col min="1" max="1" width="19.42578125" bestFit="1" customWidth="1"/>
    <col min="2" max="2" width="82.28515625" customWidth="1"/>
    <col min="4" max="9" width="18.7109375" customWidth="1"/>
    <col min="10" max="10" width="9.140625" customWidth="1"/>
    <col min="11" max="11" width="19.5703125" customWidth="1"/>
    <col min="12" max="12" width="47.28515625" customWidth="1"/>
    <col min="13" max="13" width="59.5703125" customWidth="1"/>
  </cols>
  <sheetData>
    <row r="1" spans="1:6" ht="15.75" x14ac:dyDescent="0.25">
      <c r="A1" s="228" t="s">
        <v>508</v>
      </c>
      <c r="B1" s="228"/>
      <c r="C1" s="228"/>
      <c r="D1" s="34"/>
      <c r="E1" s="34"/>
      <c r="F1" s="34"/>
    </row>
    <row r="2" spans="1:6" ht="156.75" customHeight="1" x14ac:dyDescent="0.25">
      <c r="A2" s="252" t="s">
        <v>735</v>
      </c>
      <c r="B2" s="252"/>
      <c r="D2" s="69"/>
    </row>
    <row r="3" spans="1:6" ht="13.5" customHeight="1" x14ac:dyDescent="0.25">
      <c r="A3" s="124"/>
      <c r="B3" s="124"/>
      <c r="D3" s="69"/>
    </row>
    <row r="4" spans="1:6" x14ac:dyDescent="0.25">
      <c r="A4" s="263" t="s">
        <v>459</v>
      </c>
      <c r="B4" s="263"/>
    </row>
    <row r="5" spans="1:6" x14ac:dyDescent="0.25">
      <c r="A5" s="3" t="s">
        <v>403</v>
      </c>
      <c r="B5" s="3" t="s">
        <v>402</v>
      </c>
    </row>
    <row r="6" spans="1:6" x14ac:dyDescent="0.25">
      <c r="A6" s="64">
        <v>1</v>
      </c>
      <c r="B6" s="63" t="s">
        <v>394</v>
      </c>
    </row>
    <row r="7" spans="1:6" x14ac:dyDescent="0.25">
      <c r="A7" s="64">
        <v>2</v>
      </c>
      <c r="B7" s="63" t="s">
        <v>395</v>
      </c>
    </row>
    <row r="8" spans="1:6" x14ac:dyDescent="0.25">
      <c r="A8" s="64">
        <v>3</v>
      </c>
      <c r="B8" s="63" t="s">
        <v>396</v>
      </c>
    </row>
    <row r="9" spans="1:6" x14ac:dyDescent="0.25">
      <c r="A9" s="64">
        <v>4</v>
      </c>
      <c r="B9" s="63" t="s">
        <v>397</v>
      </c>
    </row>
    <row r="10" spans="1:6" x14ac:dyDescent="0.25">
      <c r="A10" s="64">
        <v>5</v>
      </c>
      <c r="B10" s="63" t="s">
        <v>398</v>
      </c>
    </row>
    <row r="11" spans="1:6" x14ac:dyDescent="0.25">
      <c r="A11" s="64">
        <v>6</v>
      </c>
      <c r="B11" s="63" t="s">
        <v>399</v>
      </c>
    </row>
    <row r="12" spans="1:6" x14ac:dyDescent="0.25">
      <c r="A12" s="64">
        <v>7</v>
      </c>
      <c r="B12" s="63" t="s">
        <v>400</v>
      </c>
    </row>
    <row r="13" spans="1:6" x14ac:dyDescent="0.25">
      <c r="A13" s="64">
        <v>8</v>
      </c>
      <c r="B13" s="63" t="s">
        <v>401</v>
      </c>
    </row>
    <row r="14" spans="1:6" x14ac:dyDescent="0.25">
      <c r="A14" s="64">
        <v>9</v>
      </c>
      <c r="B14" s="63" t="s">
        <v>478</v>
      </c>
    </row>
  </sheetData>
  <mergeCells count="3">
    <mergeCell ref="A2:B2"/>
    <mergeCell ref="A4:B4"/>
    <mergeCell ref="A1:C1"/>
  </mergeCells>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554-C3DD-4062-8573-2DDC70443E4D}">
  <sheetPr>
    <tabColor theme="9" tint="-0.249977111117893"/>
  </sheetPr>
  <dimension ref="A1:R142"/>
  <sheetViews>
    <sheetView zoomScaleNormal="100" workbookViewId="0">
      <selection sqref="A1:O1"/>
    </sheetView>
  </sheetViews>
  <sheetFormatPr defaultRowHeight="15" x14ac:dyDescent="0.25"/>
  <cols>
    <col min="1" max="1" width="19.5703125" customWidth="1"/>
    <col min="2" max="4" width="11" customWidth="1"/>
    <col min="5" max="5" width="10.5703125" customWidth="1"/>
    <col min="6" max="6" width="13.42578125" customWidth="1"/>
    <col min="7" max="7" width="20.28515625" customWidth="1"/>
    <col min="8" max="8" width="19.28515625" customWidth="1"/>
    <col min="9" max="9" width="18.85546875" customWidth="1"/>
    <col min="10" max="10" width="22.42578125" customWidth="1"/>
    <col min="11" max="11" width="20.7109375" customWidth="1"/>
    <col min="12" max="12" width="17.5703125" customWidth="1"/>
    <col min="13" max="13" width="16.140625" customWidth="1"/>
    <col min="14" max="14" width="12.28515625" customWidth="1"/>
    <col min="15" max="15" width="12.140625" customWidth="1"/>
    <col min="16" max="16" width="3.28515625" customWidth="1"/>
    <col min="17" max="17" width="18.7109375" customWidth="1"/>
    <col min="18" max="18" width="23.7109375" customWidth="1"/>
    <col min="19" max="19" width="19" customWidth="1"/>
    <col min="20" max="20" width="30.5703125" customWidth="1"/>
  </cols>
  <sheetData>
    <row r="1" spans="1:16" x14ac:dyDescent="0.25">
      <c r="A1" s="265" t="s">
        <v>225</v>
      </c>
      <c r="B1" s="265"/>
      <c r="C1" s="265"/>
      <c r="D1" s="265"/>
      <c r="E1" s="265"/>
      <c r="F1" s="265"/>
      <c r="G1" s="265"/>
      <c r="H1" s="265"/>
      <c r="I1" s="265"/>
      <c r="J1" s="265"/>
      <c r="K1" s="265"/>
      <c r="L1" s="265"/>
      <c r="M1" s="265"/>
      <c r="N1" s="265"/>
      <c r="O1" s="265"/>
      <c r="P1" s="41"/>
    </row>
    <row r="2" spans="1:16" ht="33" customHeight="1" x14ac:dyDescent="0.25">
      <c r="A2" s="264" t="s">
        <v>665</v>
      </c>
      <c r="B2" s="264"/>
      <c r="C2" s="264"/>
      <c r="D2" s="264"/>
      <c r="E2" s="264"/>
      <c r="F2" s="264"/>
      <c r="G2" s="264"/>
      <c r="H2" s="264"/>
      <c r="I2" s="264"/>
      <c r="J2" s="264"/>
      <c r="K2" s="264"/>
      <c r="L2" s="264"/>
      <c r="M2" s="264"/>
      <c r="N2" s="264"/>
      <c r="O2" s="264"/>
      <c r="P2" s="41"/>
    </row>
    <row r="3" spans="1:16" x14ac:dyDescent="0.25">
      <c r="A3" s="265" t="s">
        <v>226</v>
      </c>
      <c r="B3" s="265"/>
      <c r="C3" s="265"/>
      <c r="D3" s="265"/>
      <c r="E3" s="265"/>
      <c r="F3" s="265"/>
      <c r="G3" s="265"/>
      <c r="H3" s="265"/>
      <c r="I3" s="265"/>
      <c r="J3" s="265"/>
      <c r="K3" s="265"/>
      <c r="L3" s="265"/>
      <c r="M3" s="265"/>
      <c r="N3" s="265"/>
      <c r="O3" s="265"/>
      <c r="P3" s="41"/>
    </row>
    <row r="4" spans="1:16" ht="15" customHeight="1" x14ac:dyDescent="0.25">
      <c r="A4" s="266" t="s">
        <v>736</v>
      </c>
      <c r="B4" s="266"/>
      <c r="C4" s="266"/>
      <c r="D4" s="266"/>
      <c r="E4" s="266"/>
      <c r="F4" s="266"/>
      <c r="G4" s="266"/>
      <c r="H4" s="266"/>
      <c r="I4" s="266"/>
      <c r="J4" s="266"/>
      <c r="K4" s="266"/>
      <c r="L4" s="266"/>
      <c r="M4" s="266"/>
      <c r="N4" s="266"/>
      <c r="O4" s="266"/>
      <c r="P4" s="41"/>
    </row>
    <row r="5" spans="1:16" x14ac:dyDescent="0.25">
      <c r="A5" s="266"/>
      <c r="B5" s="266"/>
      <c r="C5" s="266"/>
      <c r="D5" s="266"/>
      <c r="E5" s="266"/>
      <c r="F5" s="266"/>
      <c r="G5" s="266"/>
      <c r="H5" s="266"/>
      <c r="I5" s="266"/>
      <c r="J5" s="266"/>
      <c r="K5" s="266"/>
      <c r="L5" s="266"/>
      <c r="M5" s="266"/>
      <c r="N5" s="266"/>
      <c r="O5" s="266"/>
      <c r="P5" s="41"/>
    </row>
    <row r="6" spans="1:16" x14ac:dyDescent="0.25">
      <c r="A6" s="266"/>
      <c r="B6" s="266"/>
      <c r="C6" s="266"/>
      <c r="D6" s="266"/>
      <c r="E6" s="266"/>
      <c r="F6" s="266"/>
      <c r="G6" s="266"/>
      <c r="H6" s="266"/>
      <c r="I6" s="266"/>
      <c r="J6" s="266"/>
      <c r="K6" s="266"/>
      <c r="L6" s="266"/>
      <c r="M6" s="266"/>
      <c r="N6" s="266"/>
      <c r="O6" s="266"/>
      <c r="P6" s="41"/>
    </row>
    <row r="7" spans="1:16" x14ac:dyDescent="0.25">
      <c r="A7" s="266"/>
      <c r="B7" s="266"/>
      <c r="C7" s="266"/>
      <c r="D7" s="266"/>
      <c r="E7" s="266"/>
      <c r="F7" s="266"/>
      <c r="G7" s="266"/>
      <c r="H7" s="266"/>
      <c r="I7" s="266"/>
      <c r="J7" s="266"/>
      <c r="K7" s="266"/>
      <c r="L7" s="266"/>
      <c r="M7" s="266"/>
      <c r="N7" s="266"/>
      <c r="O7" s="266"/>
      <c r="P7" s="41"/>
    </row>
    <row r="8" spans="1:16" x14ac:dyDescent="0.25">
      <c r="A8" s="266"/>
      <c r="B8" s="266"/>
      <c r="C8" s="266"/>
      <c r="D8" s="266"/>
      <c r="E8" s="266"/>
      <c r="F8" s="266"/>
      <c r="G8" s="266"/>
      <c r="H8" s="266"/>
      <c r="I8" s="266"/>
      <c r="J8" s="266"/>
      <c r="K8" s="266"/>
      <c r="L8" s="266"/>
      <c r="M8" s="266"/>
      <c r="N8" s="266"/>
      <c r="O8" s="266"/>
      <c r="P8" s="41"/>
    </row>
    <row r="9" spans="1:16" x14ac:dyDescent="0.25">
      <c r="A9" s="266"/>
      <c r="B9" s="266"/>
      <c r="C9" s="266"/>
      <c r="D9" s="266"/>
      <c r="E9" s="266"/>
      <c r="F9" s="266"/>
      <c r="G9" s="266"/>
      <c r="H9" s="266"/>
      <c r="I9" s="266"/>
      <c r="J9" s="266"/>
      <c r="K9" s="266"/>
      <c r="L9" s="266"/>
      <c r="M9" s="266"/>
      <c r="N9" s="266"/>
      <c r="O9" s="266"/>
      <c r="P9" s="41"/>
    </row>
    <row r="10" spans="1:16" x14ac:dyDescent="0.25">
      <c r="A10" s="266"/>
      <c r="B10" s="266"/>
      <c r="C10" s="266"/>
      <c r="D10" s="266"/>
      <c r="E10" s="266"/>
      <c r="F10" s="266"/>
      <c r="G10" s="266"/>
      <c r="H10" s="266"/>
      <c r="I10" s="266"/>
      <c r="J10" s="266"/>
      <c r="K10" s="266"/>
      <c r="L10" s="266"/>
      <c r="M10" s="266"/>
      <c r="N10" s="266"/>
      <c r="O10" s="266"/>
      <c r="P10" s="42"/>
    </row>
    <row r="11" spans="1:16" x14ac:dyDescent="0.25">
      <c r="A11" s="266"/>
      <c r="B11" s="266"/>
      <c r="C11" s="266"/>
      <c r="D11" s="266"/>
      <c r="E11" s="266"/>
      <c r="F11" s="266"/>
      <c r="G11" s="266"/>
      <c r="H11" s="266"/>
      <c r="I11" s="266"/>
      <c r="J11" s="266"/>
      <c r="K11" s="266"/>
      <c r="L11" s="266"/>
      <c r="M11" s="266"/>
      <c r="N11" s="266"/>
      <c r="O11" s="266"/>
      <c r="P11" s="41"/>
    </row>
    <row r="12" spans="1:16" x14ac:dyDescent="0.25">
      <c r="A12" s="265" t="s">
        <v>87</v>
      </c>
      <c r="B12" s="265"/>
      <c r="C12" s="265"/>
      <c r="D12" s="265"/>
      <c r="E12" s="265"/>
      <c r="F12" s="265"/>
      <c r="G12" s="265"/>
      <c r="H12" s="265"/>
      <c r="I12" s="265"/>
      <c r="J12" s="265"/>
      <c r="K12" s="265"/>
      <c r="L12" s="265"/>
      <c r="M12" s="265"/>
      <c r="N12" s="265"/>
      <c r="O12" s="265"/>
      <c r="P12" s="41"/>
    </row>
    <row r="13" spans="1:16" ht="32.25" customHeight="1" thickBot="1" x14ac:dyDescent="0.3">
      <c r="A13" s="264" t="s">
        <v>666</v>
      </c>
      <c r="B13" s="264"/>
      <c r="C13" s="264"/>
      <c r="D13" s="264"/>
      <c r="E13" s="264"/>
      <c r="F13" s="264"/>
      <c r="G13" s="264"/>
      <c r="H13" s="264"/>
      <c r="I13" s="264"/>
      <c r="J13" s="264"/>
      <c r="K13" s="264"/>
      <c r="L13" s="264"/>
      <c r="M13" s="264"/>
      <c r="N13" s="264"/>
      <c r="O13" s="264"/>
      <c r="P13" s="41"/>
    </row>
    <row r="14" spans="1:16" ht="30" customHeight="1" x14ac:dyDescent="0.25">
      <c r="A14" s="279" t="s">
        <v>90</v>
      </c>
      <c r="B14" s="280" t="s">
        <v>4</v>
      </c>
      <c r="C14" s="281"/>
      <c r="D14" s="282"/>
      <c r="E14" s="283" t="s">
        <v>5</v>
      </c>
      <c r="F14" s="283" t="s">
        <v>91</v>
      </c>
      <c r="G14" s="285" t="s">
        <v>92</v>
      </c>
      <c r="H14" s="286"/>
      <c r="I14" s="287"/>
      <c r="J14" s="288" t="s">
        <v>93</v>
      </c>
      <c r="K14" s="267" t="s">
        <v>94</v>
      </c>
      <c r="L14" s="269" t="s">
        <v>95</v>
      </c>
      <c r="M14" s="270"/>
      <c r="N14" s="271"/>
      <c r="O14" s="272" t="s">
        <v>96</v>
      </c>
      <c r="P14" s="41"/>
    </row>
    <row r="15" spans="1:16" ht="30" x14ac:dyDescent="0.25">
      <c r="A15" s="268"/>
      <c r="B15" s="84" t="s">
        <v>97</v>
      </c>
      <c r="C15" s="84" t="s">
        <v>98</v>
      </c>
      <c r="D15" s="84" t="s">
        <v>227</v>
      </c>
      <c r="E15" s="284"/>
      <c r="F15" s="284"/>
      <c r="G15" s="84" t="s">
        <v>97</v>
      </c>
      <c r="H15" s="84" t="s">
        <v>98</v>
      </c>
      <c r="I15" s="84" t="s">
        <v>99</v>
      </c>
      <c r="J15" s="271"/>
      <c r="K15" s="268"/>
      <c r="L15" s="84" t="s">
        <v>97</v>
      </c>
      <c r="M15" s="84" t="s">
        <v>98</v>
      </c>
      <c r="N15" s="84" t="s">
        <v>99</v>
      </c>
      <c r="O15" s="273"/>
      <c r="P15" s="41"/>
    </row>
    <row r="16" spans="1:16" x14ac:dyDescent="0.25">
      <c r="A16" s="11">
        <v>2024</v>
      </c>
      <c r="B16" s="12">
        <v>0.04</v>
      </c>
      <c r="C16" s="12">
        <v>0.03</v>
      </c>
      <c r="D16" s="12">
        <v>2.5000000000000001E-2</v>
      </c>
      <c r="E16" s="13">
        <v>0.8</v>
      </c>
      <c r="F16" s="14">
        <v>3000000</v>
      </c>
      <c r="G16" s="43">
        <f t="shared" ref="G16:I21" si="0">LN(B16/(1-B16))</f>
        <v>-3.1780538303479453</v>
      </c>
      <c r="H16" s="43">
        <f t="shared" si="0"/>
        <v>-3.4760986898352733</v>
      </c>
      <c r="I16" s="43">
        <f t="shared" si="0"/>
        <v>-3.6635616461296463</v>
      </c>
      <c r="J16" s="44">
        <v>1</v>
      </c>
      <c r="K16" s="45">
        <f t="shared" ref="K16:K21" si="1">1/(1+O16)^J16</f>
        <v>0.90909090909090906</v>
      </c>
      <c r="L16" s="15">
        <f t="shared" ref="L16:N21" si="2">B16*$E16*$F16</f>
        <v>96000</v>
      </c>
      <c r="M16" s="15">
        <f t="shared" si="2"/>
        <v>72000</v>
      </c>
      <c r="N16" s="15">
        <f t="shared" si="2"/>
        <v>60000.000000000015</v>
      </c>
      <c r="O16" s="16">
        <v>0.1</v>
      </c>
      <c r="P16" s="41"/>
    </row>
    <row r="17" spans="1:16" x14ac:dyDescent="0.25">
      <c r="A17" s="11">
        <v>2025</v>
      </c>
      <c r="B17" s="12">
        <v>3.5000000000000003E-2</v>
      </c>
      <c r="C17" s="12">
        <v>2.5000000000000001E-2</v>
      </c>
      <c r="D17" s="12">
        <v>0.02</v>
      </c>
      <c r="E17" s="13">
        <v>0.7</v>
      </c>
      <c r="F17" s="14">
        <v>2500000</v>
      </c>
      <c r="G17" s="43">
        <f t="shared" si="0"/>
        <v>-3.3167800398495721</v>
      </c>
      <c r="H17" s="43">
        <f t="shared" si="0"/>
        <v>-3.6635616461296463</v>
      </c>
      <c r="I17" s="43">
        <f t="shared" si="0"/>
        <v>-3.8918202981106265</v>
      </c>
      <c r="J17" s="44">
        <v>2</v>
      </c>
      <c r="K17" s="45">
        <f t="shared" si="1"/>
        <v>0.82644628099173545</v>
      </c>
      <c r="L17" s="15">
        <f t="shared" si="2"/>
        <v>61250</v>
      </c>
      <c r="M17" s="15">
        <f t="shared" si="2"/>
        <v>43749.999999999993</v>
      </c>
      <c r="N17" s="15">
        <f t="shared" si="2"/>
        <v>35000</v>
      </c>
      <c r="O17" s="16">
        <v>0.1</v>
      </c>
      <c r="P17" s="41"/>
    </row>
    <row r="18" spans="1:16" x14ac:dyDescent="0.25">
      <c r="A18" s="11">
        <v>2026</v>
      </c>
      <c r="B18" s="12">
        <v>0.03</v>
      </c>
      <c r="C18" s="12">
        <v>0.02</v>
      </c>
      <c r="D18" s="12">
        <v>2.5000000000000001E-2</v>
      </c>
      <c r="E18" s="13">
        <v>0.6</v>
      </c>
      <c r="F18" s="14">
        <v>2000000</v>
      </c>
      <c r="G18" s="43">
        <f t="shared" si="0"/>
        <v>-3.4760986898352733</v>
      </c>
      <c r="H18" s="43">
        <f t="shared" si="0"/>
        <v>-3.8918202981106265</v>
      </c>
      <c r="I18" s="43">
        <f t="shared" si="0"/>
        <v>-3.6635616461296463</v>
      </c>
      <c r="J18" s="44">
        <v>3</v>
      </c>
      <c r="K18" s="45">
        <f t="shared" si="1"/>
        <v>0.75131480090157754</v>
      </c>
      <c r="L18" s="15">
        <f t="shared" si="2"/>
        <v>36000</v>
      </c>
      <c r="M18" s="15">
        <f t="shared" si="2"/>
        <v>24000</v>
      </c>
      <c r="N18" s="15">
        <f t="shared" si="2"/>
        <v>30000</v>
      </c>
      <c r="O18" s="16">
        <v>0.1</v>
      </c>
      <c r="P18" s="41"/>
    </row>
    <row r="19" spans="1:16" x14ac:dyDescent="0.25">
      <c r="A19" s="11">
        <v>2027</v>
      </c>
      <c r="B19" s="12">
        <v>2.5000000000000001E-2</v>
      </c>
      <c r="C19" s="12">
        <v>1.4999999999999999E-2</v>
      </c>
      <c r="D19" s="12">
        <v>0.01</v>
      </c>
      <c r="E19" s="13">
        <v>0.5</v>
      </c>
      <c r="F19" s="14">
        <v>1500000</v>
      </c>
      <c r="G19" s="43">
        <f t="shared" si="0"/>
        <v>-3.6635616461296463</v>
      </c>
      <c r="H19" s="43">
        <f t="shared" si="0"/>
        <v>-4.1845914400698785</v>
      </c>
      <c r="I19" s="43">
        <f t="shared" si="0"/>
        <v>-4.5951198501345898</v>
      </c>
      <c r="J19" s="44">
        <v>4</v>
      </c>
      <c r="K19" s="45">
        <f t="shared" si="1"/>
        <v>0.68301345536507052</v>
      </c>
      <c r="L19" s="15">
        <f t="shared" si="2"/>
        <v>18750</v>
      </c>
      <c r="M19" s="15">
        <f t="shared" si="2"/>
        <v>11250</v>
      </c>
      <c r="N19" s="15">
        <f t="shared" si="2"/>
        <v>7500</v>
      </c>
      <c r="O19" s="16">
        <v>0.1</v>
      </c>
      <c r="P19" s="41"/>
    </row>
    <row r="20" spans="1:16" x14ac:dyDescent="0.25">
      <c r="A20" s="11">
        <v>2028</v>
      </c>
      <c r="B20" s="12">
        <v>0.02</v>
      </c>
      <c r="C20" s="12">
        <v>0.01</v>
      </c>
      <c r="D20" s="12">
        <v>5.0000000000000001E-3</v>
      </c>
      <c r="E20" s="13">
        <v>0.5</v>
      </c>
      <c r="F20" s="14">
        <v>1000000</v>
      </c>
      <c r="G20" s="43">
        <f t="shared" si="0"/>
        <v>-3.8918202981106265</v>
      </c>
      <c r="H20" s="43">
        <f t="shared" si="0"/>
        <v>-4.5951198501345898</v>
      </c>
      <c r="I20" s="43">
        <f t="shared" si="0"/>
        <v>-5.2933048247244923</v>
      </c>
      <c r="J20" s="44">
        <v>5</v>
      </c>
      <c r="K20" s="45">
        <f t="shared" si="1"/>
        <v>0.62092132305915493</v>
      </c>
      <c r="L20" s="15">
        <f t="shared" si="2"/>
        <v>10000</v>
      </c>
      <c r="M20" s="15">
        <f t="shared" si="2"/>
        <v>5000</v>
      </c>
      <c r="N20" s="15">
        <f t="shared" si="2"/>
        <v>2500</v>
      </c>
      <c r="O20" s="16">
        <v>0.1</v>
      </c>
      <c r="P20" s="41"/>
    </row>
    <row r="21" spans="1:16" x14ac:dyDescent="0.25">
      <c r="A21" s="11">
        <v>2029</v>
      </c>
      <c r="B21" s="12">
        <v>1.4999999999999999E-2</v>
      </c>
      <c r="C21" s="12">
        <v>5.0000000000000001E-3</v>
      </c>
      <c r="D21" s="12">
        <v>2.5000000000000001E-3</v>
      </c>
      <c r="E21" s="13">
        <v>0.5</v>
      </c>
      <c r="F21" s="14">
        <v>500000</v>
      </c>
      <c r="G21" s="46">
        <f t="shared" si="0"/>
        <v>-4.1845914400698785</v>
      </c>
      <c r="H21" s="46">
        <f t="shared" si="0"/>
        <v>-5.2933048247244923</v>
      </c>
      <c r="I21" s="46">
        <f t="shared" si="0"/>
        <v>-5.9889614168898637</v>
      </c>
      <c r="J21" s="47">
        <v>6</v>
      </c>
      <c r="K21" s="48">
        <f t="shared" si="1"/>
        <v>0.56447393005377722</v>
      </c>
      <c r="L21" s="15">
        <f t="shared" si="2"/>
        <v>3750</v>
      </c>
      <c r="M21" s="15">
        <f t="shared" si="2"/>
        <v>1250</v>
      </c>
      <c r="N21" s="15">
        <f t="shared" si="2"/>
        <v>625</v>
      </c>
      <c r="O21" s="16">
        <v>0.1</v>
      </c>
      <c r="P21" s="41"/>
    </row>
    <row r="22" spans="1:16" ht="45" x14ac:dyDescent="0.25">
      <c r="A22" s="274" t="s">
        <v>738</v>
      </c>
      <c r="B22" s="274"/>
      <c r="C22" s="274"/>
      <c r="D22" s="274"/>
      <c r="E22" s="274"/>
      <c r="F22" s="274"/>
      <c r="G22" s="49"/>
      <c r="H22" s="49"/>
      <c r="I22" s="49"/>
      <c r="J22" s="49"/>
      <c r="K22" s="49"/>
      <c r="L22" s="17" t="s">
        <v>100</v>
      </c>
      <c r="M22" s="84" t="s">
        <v>101</v>
      </c>
      <c r="N22" s="84" t="s">
        <v>102</v>
      </c>
      <c r="O22" s="18" t="s">
        <v>103</v>
      </c>
      <c r="P22" s="41"/>
    </row>
    <row r="23" spans="1:16" x14ac:dyDescent="0.25">
      <c r="A23" s="275"/>
      <c r="B23" s="275"/>
      <c r="C23" s="275"/>
      <c r="D23" s="275"/>
      <c r="E23" s="275"/>
      <c r="F23" s="275"/>
      <c r="G23" s="276" t="s">
        <v>104</v>
      </c>
      <c r="H23" s="276"/>
      <c r="I23" s="276"/>
      <c r="J23" s="276"/>
      <c r="K23" s="276"/>
      <c r="L23" s="15">
        <f>SUMPRODUCT(L16:L21,$K16:$K21)</f>
        <v>186072.38757231616</v>
      </c>
      <c r="M23" s="15">
        <f>SUMPRODUCT(M16:M21,$K16:$K21)</f>
        <v>131137.22587029179</v>
      </c>
      <c r="N23" s="15">
        <f>SUMPRODUCT(N16:N21,$K16:$K21)</f>
        <v>113038.21883638216</v>
      </c>
      <c r="O23" s="277">
        <f>SUMPRODUCT(L23:N23,L24:N24)</f>
        <v>162288.42218811542</v>
      </c>
      <c r="P23" s="41"/>
    </row>
    <row r="24" spans="1:16" x14ac:dyDescent="0.25">
      <c r="A24" s="275"/>
      <c r="B24" s="275"/>
      <c r="C24" s="275"/>
      <c r="D24" s="275"/>
      <c r="E24" s="275"/>
      <c r="F24" s="275"/>
      <c r="G24" s="80"/>
      <c r="H24" s="80"/>
      <c r="I24" s="80"/>
      <c r="J24" s="80"/>
      <c r="K24" s="80" t="s">
        <v>105</v>
      </c>
      <c r="L24" s="19">
        <v>0.6</v>
      </c>
      <c r="M24" s="20">
        <v>0.3</v>
      </c>
      <c r="N24" s="20">
        <v>0.1</v>
      </c>
      <c r="O24" s="278"/>
      <c r="P24" s="41"/>
    </row>
    <row r="25" spans="1:16" x14ac:dyDescent="0.25">
      <c r="A25" s="265" t="s">
        <v>121</v>
      </c>
      <c r="B25" s="265"/>
      <c r="C25" s="265"/>
      <c r="D25" s="265"/>
      <c r="E25" s="265"/>
      <c r="F25" s="265"/>
      <c r="G25" s="265"/>
      <c r="H25" s="265"/>
      <c r="I25" s="265"/>
      <c r="J25" s="265"/>
      <c r="K25" s="265"/>
      <c r="L25" s="265"/>
      <c r="M25" s="265"/>
      <c r="N25" s="265"/>
      <c r="O25" s="265"/>
      <c r="P25" s="41"/>
    </row>
    <row r="26" spans="1:16" ht="16.5" customHeight="1" x14ac:dyDescent="0.25">
      <c r="A26" s="264" t="s">
        <v>235</v>
      </c>
      <c r="B26" s="264"/>
      <c r="C26" s="264"/>
      <c r="D26" s="264"/>
      <c r="E26" s="264"/>
      <c r="F26" s="264"/>
      <c r="G26" s="264"/>
      <c r="H26" s="264"/>
      <c r="I26" s="264"/>
      <c r="J26" s="264"/>
      <c r="K26" s="264"/>
      <c r="L26" s="264"/>
      <c r="M26" s="264"/>
      <c r="N26" s="264"/>
      <c r="O26" s="264"/>
      <c r="P26" s="41"/>
    </row>
    <row r="27" spans="1:16" ht="30" customHeight="1" thickBot="1" x14ac:dyDescent="0.3">
      <c r="A27" s="9"/>
      <c r="B27" s="289" t="s">
        <v>228</v>
      </c>
      <c r="C27" s="290"/>
      <c r="D27" s="290"/>
      <c r="E27" s="9"/>
      <c r="F27" s="291" t="s">
        <v>4</v>
      </c>
      <c r="G27" s="291"/>
      <c r="H27" s="291"/>
      <c r="I27" s="291"/>
      <c r="J27" s="291"/>
      <c r="K27" s="291"/>
      <c r="L27" s="9"/>
      <c r="M27" s="9"/>
      <c r="N27" s="9"/>
      <c r="O27" s="9"/>
      <c r="P27" s="41"/>
    </row>
    <row r="28" spans="1:16" ht="60.75" thickBot="1" x14ac:dyDescent="0.3">
      <c r="A28" s="9"/>
      <c r="B28" s="50" t="s">
        <v>229</v>
      </c>
      <c r="C28" s="51" t="s">
        <v>173</v>
      </c>
      <c r="D28" s="51" t="s">
        <v>174</v>
      </c>
      <c r="E28" s="9"/>
      <c r="F28" s="84"/>
      <c r="G28" s="84" t="s">
        <v>97</v>
      </c>
      <c r="H28" s="84" t="s">
        <v>113</v>
      </c>
      <c r="I28" s="84" t="s">
        <v>227</v>
      </c>
      <c r="J28" s="18" t="s">
        <v>761</v>
      </c>
      <c r="K28" s="18" t="s">
        <v>230</v>
      </c>
      <c r="L28" s="9"/>
      <c r="M28" s="9"/>
      <c r="N28" s="9"/>
      <c r="O28" s="9"/>
      <c r="P28" s="41"/>
    </row>
    <row r="29" spans="1:16" ht="15.75" thickBot="1" x14ac:dyDescent="0.3">
      <c r="A29" s="9"/>
      <c r="B29" s="52">
        <v>1</v>
      </c>
      <c r="C29" s="53">
        <v>0</v>
      </c>
      <c r="D29" s="53">
        <v>4.0000000000000002E-4</v>
      </c>
      <c r="E29" s="9"/>
      <c r="F29" s="84" t="s">
        <v>231</v>
      </c>
      <c r="G29" s="54">
        <f>B16</f>
        <v>0.04</v>
      </c>
      <c r="H29" s="54">
        <f>C16</f>
        <v>0.03</v>
      </c>
      <c r="I29" s="54">
        <f>D16</f>
        <v>2.5000000000000001E-2</v>
      </c>
      <c r="J29" s="292">
        <f>SUMPRODUCT(G29:I29,G30:I30)</f>
        <v>3.5500000000000004E-2</v>
      </c>
      <c r="K29" s="294">
        <v>5</v>
      </c>
      <c r="L29" s="9"/>
      <c r="M29" s="9"/>
      <c r="N29" s="9"/>
      <c r="O29" s="9"/>
      <c r="P29" s="41"/>
    </row>
    <row r="30" spans="1:16" ht="30.75" thickBot="1" x14ac:dyDescent="0.3">
      <c r="A30" s="9"/>
      <c r="B30" s="52">
        <v>2</v>
      </c>
      <c r="C30" s="53">
        <v>4.0000000000000002E-4</v>
      </c>
      <c r="D30" s="53">
        <v>6.9999999999999999E-4</v>
      </c>
      <c r="E30" s="9"/>
      <c r="F30" s="83" t="s">
        <v>105</v>
      </c>
      <c r="G30" s="55">
        <v>0.6</v>
      </c>
      <c r="H30" s="56">
        <v>0.3</v>
      </c>
      <c r="I30" s="57">
        <v>0.1</v>
      </c>
      <c r="J30" s="293"/>
      <c r="K30" s="295"/>
      <c r="L30" s="9"/>
      <c r="M30" s="9"/>
      <c r="N30" s="9"/>
      <c r="O30" s="9"/>
      <c r="P30" s="41"/>
    </row>
    <row r="31" spans="1:16" ht="15.75" thickBot="1" x14ac:dyDescent="0.3">
      <c r="A31" s="9"/>
      <c r="B31" s="52">
        <v>3</v>
      </c>
      <c r="C31" s="53">
        <v>6.9999999999999999E-4</v>
      </c>
      <c r="D31" s="53">
        <v>2.7000000000000001E-3</v>
      </c>
      <c r="E31" s="9"/>
      <c r="F31" s="9"/>
      <c r="G31" s="9"/>
      <c r="H31" s="9"/>
      <c r="I31" s="9"/>
      <c r="J31" s="9"/>
      <c r="K31" s="9"/>
      <c r="L31" s="9"/>
      <c r="M31" s="9"/>
      <c r="N31" s="9"/>
      <c r="O31" s="9"/>
      <c r="P31" s="41"/>
    </row>
    <row r="32" spans="1:16" ht="15.75" thickBot="1" x14ac:dyDescent="0.3">
      <c r="A32" s="9"/>
      <c r="B32" s="52">
        <v>4</v>
      </c>
      <c r="C32" s="53">
        <v>2.7000000000000001E-3</v>
      </c>
      <c r="D32" s="53">
        <v>0.01</v>
      </c>
      <c r="E32" s="9"/>
      <c r="F32" s="9"/>
      <c r="G32" s="9"/>
      <c r="H32" s="9"/>
      <c r="I32" s="9"/>
      <c r="J32" s="9"/>
      <c r="K32" s="9"/>
      <c r="L32" s="9"/>
      <c r="M32" s="9"/>
      <c r="N32" s="9"/>
      <c r="O32" s="9"/>
      <c r="P32" s="41"/>
    </row>
    <row r="33" spans="1:16" ht="15.75" thickBot="1" x14ac:dyDescent="0.3">
      <c r="A33" s="9"/>
      <c r="B33" s="58">
        <v>5</v>
      </c>
      <c r="C33" s="59">
        <v>0.01</v>
      </c>
      <c r="D33" s="59">
        <v>7.0000000000000007E-2</v>
      </c>
      <c r="E33" s="9"/>
      <c r="F33" s="9"/>
      <c r="G33" s="9"/>
      <c r="H33" s="9"/>
      <c r="I33" s="9"/>
      <c r="J33" s="9"/>
      <c r="K33" s="9"/>
      <c r="L33" s="9"/>
      <c r="M33" s="9"/>
      <c r="N33" s="9"/>
      <c r="O33" s="9"/>
      <c r="P33" s="41"/>
    </row>
    <row r="34" spans="1:16" ht="15.75" thickBot="1" x14ac:dyDescent="0.3">
      <c r="A34" s="9"/>
      <c r="B34" s="52">
        <v>6</v>
      </c>
      <c r="C34" s="53">
        <v>7.0000000000000007E-2</v>
      </c>
      <c r="D34" s="53">
        <v>0.2</v>
      </c>
      <c r="E34" s="9"/>
      <c r="F34" s="9"/>
      <c r="G34" s="9"/>
      <c r="H34" s="9"/>
      <c r="I34" s="9"/>
      <c r="J34" s="9"/>
      <c r="K34" s="9"/>
      <c r="L34" s="9"/>
      <c r="M34" s="9"/>
      <c r="N34" s="9"/>
      <c r="O34" s="9"/>
      <c r="P34" s="41"/>
    </row>
    <row r="35" spans="1:16" ht="15.75" thickBot="1" x14ac:dyDescent="0.3">
      <c r="A35" s="9"/>
      <c r="B35" s="52">
        <v>7</v>
      </c>
      <c r="C35" s="53">
        <v>0.2</v>
      </c>
      <c r="D35" s="53">
        <v>1</v>
      </c>
      <c r="E35" s="9"/>
      <c r="F35" s="9"/>
      <c r="G35" s="9"/>
      <c r="H35" s="9"/>
      <c r="I35" s="9"/>
      <c r="J35" s="9"/>
      <c r="K35" s="9"/>
      <c r="L35" s="9"/>
      <c r="M35" s="9"/>
      <c r="N35" s="9"/>
      <c r="O35" s="9"/>
      <c r="P35" s="41"/>
    </row>
    <row r="36" spans="1:16" x14ac:dyDescent="0.25">
      <c r="A36" s="40"/>
      <c r="B36" s="40"/>
      <c r="C36" s="40"/>
      <c r="D36" s="40"/>
      <c r="E36" s="40"/>
      <c r="F36" s="9"/>
      <c r="G36" s="9"/>
      <c r="H36" s="9"/>
      <c r="I36" s="9"/>
      <c r="J36" s="9"/>
      <c r="K36" s="9"/>
      <c r="L36" s="9"/>
      <c r="M36" s="9"/>
      <c r="N36" s="9"/>
      <c r="O36" s="9"/>
      <c r="P36" s="41"/>
    </row>
    <row r="37" spans="1:16" x14ac:dyDescent="0.25">
      <c r="A37" s="265" t="s">
        <v>232</v>
      </c>
      <c r="B37" s="265"/>
      <c r="C37" s="265"/>
      <c r="D37" s="265"/>
      <c r="E37" s="265"/>
      <c r="F37" s="265"/>
      <c r="G37" s="265"/>
      <c r="H37" s="265"/>
      <c r="I37" s="265"/>
      <c r="J37" s="265"/>
      <c r="K37" s="265"/>
      <c r="L37" s="265"/>
      <c r="M37" s="265"/>
      <c r="N37" s="265"/>
      <c r="O37" s="265"/>
      <c r="P37" s="41"/>
    </row>
    <row r="38" spans="1:16" ht="65.45" customHeight="1" thickBot="1" x14ac:dyDescent="0.3">
      <c r="A38" s="264" t="s">
        <v>667</v>
      </c>
      <c r="B38" s="264"/>
      <c r="C38" s="264"/>
      <c r="D38" s="264"/>
      <c r="E38" s="264"/>
      <c r="F38" s="264"/>
      <c r="G38" s="264"/>
      <c r="H38" s="264"/>
      <c r="I38" s="264"/>
      <c r="J38" s="264"/>
      <c r="K38" s="264"/>
      <c r="L38" s="264"/>
      <c r="M38" s="264"/>
      <c r="N38" s="264"/>
      <c r="O38" s="264"/>
      <c r="P38" s="41"/>
    </row>
    <row r="39" spans="1:16" ht="30.75" thickBot="1" x14ac:dyDescent="0.4">
      <c r="A39" s="21" t="s">
        <v>106</v>
      </c>
      <c r="B39" s="22">
        <v>2050</v>
      </c>
      <c r="C39" s="296" t="s">
        <v>107</v>
      </c>
      <c r="D39" s="297"/>
      <c r="E39" s="297"/>
      <c r="F39" s="297"/>
      <c r="G39" s="297"/>
      <c r="H39" s="297"/>
      <c r="I39" s="297"/>
      <c r="J39" s="297"/>
      <c r="K39" s="297"/>
      <c r="L39" s="297"/>
      <c r="M39" s="297"/>
      <c r="N39" s="297"/>
      <c r="O39" s="297"/>
      <c r="P39" s="41"/>
    </row>
    <row r="40" spans="1:16" ht="15" customHeight="1" x14ac:dyDescent="0.25">
      <c r="A40" s="279" t="s">
        <v>108</v>
      </c>
      <c r="B40" s="299" t="s">
        <v>109</v>
      </c>
      <c r="C40" s="300"/>
      <c r="D40" s="301"/>
      <c r="E40" s="280" t="s">
        <v>110</v>
      </c>
      <c r="F40" s="281"/>
      <c r="G40" s="282"/>
      <c r="H40" s="280" t="s">
        <v>111</v>
      </c>
      <c r="I40" s="281"/>
      <c r="J40" s="282"/>
      <c r="K40" s="283" t="s">
        <v>91</v>
      </c>
      <c r="L40" s="273" t="s">
        <v>95</v>
      </c>
      <c r="M40" s="270"/>
      <c r="N40" s="271"/>
      <c r="O40" s="279" t="s">
        <v>96</v>
      </c>
      <c r="P40" s="41"/>
    </row>
    <row r="41" spans="1:16" ht="45" x14ac:dyDescent="0.25">
      <c r="A41" s="298"/>
      <c r="B41" s="299"/>
      <c r="C41" s="300"/>
      <c r="D41" s="301"/>
      <c r="E41" s="81" t="s">
        <v>112</v>
      </c>
      <c r="F41" s="81" t="s">
        <v>113</v>
      </c>
      <c r="G41" s="81" t="s">
        <v>99</v>
      </c>
      <c r="H41" s="279" t="s">
        <v>97</v>
      </c>
      <c r="I41" s="279" t="s">
        <v>113</v>
      </c>
      <c r="J41" s="279" t="s">
        <v>99</v>
      </c>
      <c r="K41" s="302"/>
      <c r="L41" s="279" t="s">
        <v>97</v>
      </c>
      <c r="M41" s="279" t="s">
        <v>98</v>
      </c>
      <c r="N41" s="279" t="s">
        <v>99</v>
      </c>
      <c r="O41" s="298"/>
      <c r="P41" s="41"/>
    </row>
    <row r="42" spans="1:16" x14ac:dyDescent="0.25">
      <c r="A42" s="268"/>
      <c r="B42" s="273"/>
      <c r="C42" s="270"/>
      <c r="D42" s="271"/>
      <c r="E42" s="82"/>
      <c r="F42" s="82"/>
      <c r="G42" s="82"/>
      <c r="H42" s="268"/>
      <c r="I42" s="268"/>
      <c r="J42" s="268"/>
      <c r="K42" s="284"/>
      <c r="L42" s="268"/>
      <c r="M42" s="268"/>
      <c r="N42" s="268"/>
      <c r="O42" s="268"/>
      <c r="P42" s="41"/>
    </row>
    <row r="43" spans="1:16" x14ac:dyDescent="0.25">
      <c r="A43" s="11" t="str">
        <f>_xlfn.CONCAT($B$39,"-",J16)</f>
        <v>2050-1</v>
      </c>
      <c r="B43" s="303">
        <f t="shared" ref="B43:B48" si="3">IFERROR(VLOOKUP($A43,$D$62:$H$134,5,0),VLOOKUP(_xlfn.CONCAT($B$39,"-",2053 - $B$39),$D$62:$H$134,5,0))</f>
        <v>0.11366666666666667</v>
      </c>
      <c r="C43" s="304"/>
      <c r="D43" s="305"/>
      <c r="E43" s="12">
        <f t="shared" ref="E43:G48" si="4" xml:space="preserve"> 1/(1+EXP(-(G16+$B43)))</f>
        <v>4.4600386833396316E-2</v>
      </c>
      <c r="F43" s="12">
        <f t="shared" si="4"/>
        <v>3.3490412221773798E-2</v>
      </c>
      <c r="G43" s="12">
        <f t="shared" si="4"/>
        <v>2.7925424487720469E-2</v>
      </c>
      <c r="H43" s="12">
        <f t="shared" ref="H43:J48" si="5">_xlfn.NORM.DIST(_xlfn.NORM.INV(E43,0,1)-_xlfn.NORM.INV(B16,0,1)+_xlfn.NORM.INV(B16*$E16,0,1),0,1,1)/E43</f>
        <v>0.80362042588044369</v>
      </c>
      <c r="I43" s="12">
        <f t="shared" si="5"/>
        <v>0.80333721376983891</v>
      </c>
      <c r="J43" s="12">
        <f t="shared" si="5"/>
        <v>0.80317683848098009</v>
      </c>
      <c r="K43" s="14">
        <f t="shared" ref="K43:K48" si="6">F16</f>
        <v>3000000</v>
      </c>
      <c r="L43" s="15">
        <f>E43*H43*$K43</f>
        <v>107525.34558445944</v>
      </c>
      <c r="M43" s="15">
        <f t="shared" ref="L43:N48" si="7">F43*I43*$K43</f>
        <v>80712.283326729375</v>
      </c>
      <c r="N43" s="15">
        <f t="shared" si="7"/>
        <v>67287.162459860003</v>
      </c>
      <c r="O43" s="16">
        <v>0.1</v>
      </c>
      <c r="P43" s="41"/>
    </row>
    <row r="44" spans="1:16" x14ac:dyDescent="0.25">
      <c r="A44" s="11" t="str">
        <f t="shared" ref="A44:A48" si="8">_xlfn.CONCAT($B$39,"-",J17)</f>
        <v>2050-2</v>
      </c>
      <c r="B44" s="303">
        <f t="shared" si="3"/>
        <v>0.11745555555555555</v>
      </c>
      <c r="C44" s="304"/>
      <c r="D44" s="305"/>
      <c r="E44" s="12">
        <f t="shared" si="4"/>
        <v>3.9191151562765127E-2</v>
      </c>
      <c r="F44" s="12">
        <f t="shared" si="4"/>
        <v>2.8028460302107462E-2</v>
      </c>
      <c r="G44" s="12">
        <f t="shared" si="4"/>
        <v>2.2436706431375707E-2</v>
      </c>
      <c r="H44" s="12">
        <f t="shared" si="5"/>
        <v>0.70499778819846404</v>
      </c>
      <c r="I44" s="12">
        <f t="shared" si="5"/>
        <v>0.7045598581244239</v>
      </c>
      <c r="J44" s="12">
        <f t="shared" si="5"/>
        <v>0.7043047555622014</v>
      </c>
      <c r="K44" s="14">
        <f t="shared" si="6"/>
        <v>2500000</v>
      </c>
      <c r="L44" s="15">
        <f t="shared" si="7"/>
        <v>69074.187921750476</v>
      </c>
      <c r="M44" s="15">
        <f t="shared" si="7"/>
        <v>49369.320034747201</v>
      </c>
      <c r="N44" s="15">
        <f t="shared" si="7"/>
        <v>39505.697596927348</v>
      </c>
      <c r="O44" s="16">
        <v>0.1</v>
      </c>
      <c r="P44" s="41"/>
    </row>
    <row r="45" spans="1:16" x14ac:dyDescent="0.25">
      <c r="A45" s="11" t="str">
        <f t="shared" si="8"/>
        <v>2050-3</v>
      </c>
      <c r="B45" s="303">
        <f t="shared" si="3"/>
        <v>0.12137074074074074</v>
      </c>
      <c r="C45" s="304"/>
      <c r="D45" s="305"/>
      <c r="E45" s="12">
        <f t="shared" si="4"/>
        <v>3.3740682127719857E-2</v>
      </c>
      <c r="F45" s="12">
        <f t="shared" si="4"/>
        <v>2.2522740116562835E-2</v>
      </c>
      <c r="G45" s="12">
        <f t="shared" si="4"/>
        <v>2.8135318488396666E-2</v>
      </c>
      <c r="H45" s="12">
        <f t="shared" si="5"/>
        <v>0.60602596899733818</v>
      </c>
      <c r="I45" s="12">
        <f t="shared" si="5"/>
        <v>0.60542105061140261</v>
      </c>
      <c r="J45" s="12">
        <f t="shared" si="5"/>
        <v>0.60574013938661542</v>
      </c>
      <c r="K45" s="14">
        <f t="shared" si="6"/>
        <v>2000000</v>
      </c>
      <c r="L45" s="15">
        <f t="shared" si="7"/>
        <v>40895.459162165193</v>
      </c>
      <c r="M45" s="15">
        <f t="shared" si="7"/>
        <v>27271.48196803411</v>
      </c>
      <c r="N45" s="15">
        <f t="shared" si="7"/>
        <v>34085.383485696431</v>
      </c>
      <c r="O45" s="16">
        <v>0.1</v>
      </c>
      <c r="P45" s="41"/>
    </row>
    <row r="46" spans="1:16" x14ac:dyDescent="0.25">
      <c r="A46" s="11" t="str">
        <f t="shared" si="8"/>
        <v>2050-4</v>
      </c>
      <c r="B46" s="303">
        <f t="shared" si="3"/>
        <v>0.12137074074074074</v>
      </c>
      <c r="C46" s="304"/>
      <c r="D46" s="305"/>
      <c r="E46" s="12">
        <f t="shared" si="4"/>
        <v>2.8135318488396666E-2</v>
      </c>
      <c r="F46" s="12">
        <f t="shared" si="4"/>
        <v>1.6902933073991849E-2</v>
      </c>
      <c r="G46" s="12">
        <f t="shared" si="4"/>
        <v>1.1275883386530844E-2</v>
      </c>
      <c r="H46" s="12">
        <f t="shared" si="5"/>
        <v>0.50643166481063484</v>
      </c>
      <c r="I46" s="12">
        <f t="shared" si="5"/>
        <v>0.50566736997360417</v>
      </c>
      <c r="J46" s="12">
        <f t="shared" si="5"/>
        <v>0.50516809757225456</v>
      </c>
      <c r="K46" s="14">
        <f t="shared" si="6"/>
        <v>1500000</v>
      </c>
      <c r="L46" s="15">
        <f t="shared" si="7"/>
        <v>21372.924273084234</v>
      </c>
      <c r="M46" s="15">
        <f t="shared" si="7"/>
        <v>12820.892568547963</v>
      </c>
      <c r="N46" s="15">
        <f t="shared" si="7"/>
        <v>8544.3248382305665</v>
      </c>
      <c r="O46" s="16">
        <v>0.1</v>
      </c>
      <c r="P46" s="41"/>
    </row>
    <row r="47" spans="1:16" x14ac:dyDescent="0.25">
      <c r="A47" s="11" t="str">
        <f t="shared" si="8"/>
        <v>2050-5</v>
      </c>
      <c r="B47" s="303">
        <f t="shared" si="3"/>
        <v>0.12137074074074074</v>
      </c>
      <c r="C47" s="304"/>
      <c r="D47" s="305"/>
      <c r="E47" s="12">
        <f t="shared" si="4"/>
        <v>2.2522740116562835E-2</v>
      </c>
      <c r="F47" s="12">
        <f t="shared" si="4"/>
        <v>1.1275883386530844E-2</v>
      </c>
      <c r="G47" s="12">
        <f t="shared" si="4"/>
        <v>5.6415770439847421E-3</v>
      </c>
      <c r="H47" s="12">
        <f t="shared" si="5"/>
        <v>0.50607674856545026</v>
      </c>
      <c r="I47" s="12">
        <f t="shared" si="5"/>
        <v>0.50516809757225456</v>
      </c>
      <c r="J47" s="12">
        <f t="shared" si="5"/>
        <v>0.50447920397592816</v>
      </c>
      <c r="K47" s="14">
        <f t="shared" si="6"/>
        <v>1000000</v>
      </c>
      <c r="L47" s="15">
        <f t="shared" si="7"/>
        <v>11398.23508697475</v>
      </c>
      <c r="M47" s="15">
        <f t="shared" si="7"/>
        <v>5696.2165588203779</v>
      </c>
      <c r="N47" s="15">
        <f t="shared" si="7"/>
        <v>2846.0582963182928</v>
      </c>
      <c r="O47" s="16">
        <v>0.1</v>
      </c>
      <c r="P47" s="41"/>
    </row>
    <row r="48" spans="1:16" x14ac:dyDescent="0.25">
      <c r="A48" s="11" t="str">
        <f t="shared" si="8"/>
        <v>2050-6</v>
      </c>
      <c r="B48" s="303">
        <f t="shared" si="3"/>
        <v>0.12137074074074074</v>
      </c>
      <c r="C48" s="304"/>
      <c r="D48" s="305"/>
      <c r="E48" s="12">
        <f t="shared" si="4"/>
        <v>1.6902933073991849E-2</v>
      </c>
      <c r="F48" s="12">
        <f t="shared" si="4"/>
        <v>5.6415770439847421E-3</v>
      </c>
      <c r="G48" s="12">
        <f t="shared" si="4"/>
        <v>2.8216982389849253E-3</v>
      </c>
      <c r="H48" s="23">
        <f t="shared" si="5"/>
        <v>0.50566736997360417</v>
      </c>
      <c r="I48" s="23">
        <f t="shared" si="5"/>
        <v>0.50447920397592816</v>
      </c>
      <c r="J48" s="23">
        <f t="shared" si="5"/>
        <v>0.50394356040456489</v>
      </c>
      <c r="K48" s="24">
        <f t="shared" si="6"/>
        <v>500000</v>
      </c>
      <c r="L48" s="15">
        <f t="shared" si="7"/>
        <v>4273.6308561826536</v>
      </c>
      <c r="M48" s="15">
        <f t="shared" si="7"/>
        <v>1423.0291481591464</v>
      </c>
      <c r="N48" s="15">
        <f t="shared" si="7"/>
        <v>710.98832847067706</v>
      </c>
      <c r="O48" s="16">
        <v>0.1</v>
      </c>
      <c r="P48" s="41"/>
    </row>
    <row r="49" spans="1:18" ht="45" x14ac:dyDescent="0.25">
      <c r="A49" s="307"/>
      <c r="B49" s="25"/>
      <c r="C49" s="25"/>
      <c r="D49" s="25"/>
      <c r="E49" s="26"/>
      <c r="F49" s="27"/>
      <c r="G49" s="27"/>
      <c r="H49" s="27"/>
      <c r="I49" s="27"/>
      <c r="J49" s="27"/>
      <c r="K49" s="27"/>
      <c r="L49" s="17" t="s">
        <v>100</v>
      </c>
      <c r="M49" s="84" t="s">
        <v>101</v>
      </c>
      <c r="N49" s="84" t="s">
        <v>102</v>
      </c>
      <c r="O49" s="28" t="s">
        <v>114</v>
      </c>
      <c r="P49" s="41"/>
    </row>
    <row r="50" spans="1:18" x14ac:dyDescent="0.25">
      <c r="A50" s="308"/>
      <c r="B50" s="27"/>
      <c r="C50" s="27"/>
      <c r="D50" s="27"/>
      <c r="E50" s="27"/>
      <c r="F50" s="27"/>
      <c r="G50" s="276" t="s">
        <v>104</v>
      </c>
      <c r="H50" s="276"/>
      <c r="I50" s="276"/>
      <c r="J50" s="276"/>
      <c r="K50" s="276"/>
      <c r="L50" s="15">
        <f>SUMPRODUCT(L43:L48,$K16:$K21)</f>
        <v>209649.53892109348</v>
      </c>
      <c r="M50" s="15">
        <f>SUMPRODUCT(M43:M48,$K16:$K21)</f>
        <v>147762.36931929653</v>
      </c>
      <c r="N50" s="15">
        <f>SUMPRODUCT(N43:N48,$K16:$K21)</f>
        <v>127432.7391453256</v>
      </c>
      <c r="O50" s="29"/>
      <c r="P50" s="41"/>
    </row>
    <row r="51" spans="1:18" x14ac:dyDescent="0.25">
      <c r="A51" s="308"/>
      <c r="B51" s="27"/>
      <c r="C51" s="27"/>
      <c r="D51" s="27"/>
      <c r="E51" s="27"/>
      <c r="F51" s="27"/>
      <c r="G51" s="80"/>
      <c r="H51" s="80"/>
      <c r="I51" s="80"/>
      <c r="J51" s="80"/>
      <c r="K51" s="80" t="s">
        <v>105</v>
      </c>
      <c r="L51" s="19">
        <f>L24</f>
        <v>0.6</v>
      </c>
      <c r="M51" s="19">
        <f>M24</f>
        <v>0.3</v>
      </c>
      <c r="N51" s="19">
        <f>N24</f>
        <v>0.1</v>
      </c>
      <c r="O51" s="29">
        <f>SUMPRODUCT(L50:N50,L51:N51)</f>
        <v>182861.70806297762</v>
      </c>
      <c r="P51" s="41"/>
    </row>
    <row r="52" spans="1:18" x14ac:dyDescent="0.25">
      <c r="A52" s="9"/>
      <c r="B52" s="9"/>
      <c r="C52" s="9"/>
      <c r="D52" s="9"/>
      <c r="E52" s="9"/>
      <c r="F52" s="9"/>
      <c r="G52" s="9"/>
      <c r="H52" s="9"/>
      <c r="I52" s="9"/>
      <c r="J52" s="9"/>
      <c r="K52" s="9"/>
      <c r="L52" s="9"/>
      <c r="M52" s="9"/>
      <c r="N52" s="9"/>
      <c r="O52" s="9"/>
      <c r="P52" s="41"/>
    </row>
    <row r="53" spans="1:18" x14ac:dyDescent="0.25">
      <c r="A53" s="265" t="s">
        <v>236</v>
      </c>
      <c r="B53" s="265"/>
      <c r="C53" s="265"/>
      <c r="D53" s="265"/>
      <c r="E53" s="265"/>
      <c r="F53" s="265"/>
      <c r="G53" s="265"/>
      <c r="H53" s="265"/>
      <c r="I53" s="265"/>
      <c r="J53" s="265"/>
      <c r="K53" s="265"/>
      <c r="L53" s="265"/>
      <c r="M53" s="41"/>
      <c r="N53" s="41"/>
      <c r="O53" s="41"/>
      <c r="P53" s="41"/>
      <c r="R53" s="30"/>
    </row>
    <row r="54" spans="1:18" ht="47.45" customHeight="1" x14ac:dyDescent="0.25">
      <c r="A54" s="306" t="s">
        <v>758</v>
      </c>
      <c r="B54" s="306"/>
      <c r="C54" s="306"/>
      <c r="D54" s="306"/>
      <c r="E54" s="306"/>
      <c r="F54" s="306"/>
      <c r="G54" s="306"/>
      <c r="H54" s="306"/>
      <c r="I54" s="306"/>
      <c r="J54" s="306"/>
      <c r="K54" s="306"/>
      <c r="L54" s="306"/>
      <c r="M54" s="9"/>
      <c r="N54" s="9"/>
      <c r="O54" s="9"/>
      <c r="P54" s="41"/>
    </row>
    <row r="55" spans="1:18" ht="45" x14ac:dyDescent="0.25">
      <c r="A55" s="31" t="s">
        <v>182</v>
      </c>
      <c r="B55" s="31" t="s">
        <v>37</v>
      </c>
      <c r="C55" s="31" t="s">
        <v>183</v>
      </c>
      <c r="D55" s="31" t="s">
        <v>33</v>
      </c>
      <c r="E55" s="31" t="s">
        <v>120</v>
      </c>
      <c r="F55" s="31" t="s">
        <v>86</v>
      </c>
      <c r="G55" s="31" t="s">
        <v>122</v>
      </c>
      <c r="H55" s="31" t="s">
        <v>124</v>
      </c>
      <c r="I55" s="31" t="s">
        <v>125</v>
      </c>
      <c r="J55" s="31" t="s">
        <v>126</v>
      </c>
      <c r="K55" s="31" t="s">
        <v>127</v>
      </c>
      <c r="L55" s="31" t="s">
        <v>117</v>
      </c>
      <c r="M55" s="31" t="s">
        <v>46</v>
      </c>
      <c r="N55" s="31" t="s">
        <v>465</v>
      </c>
      <c r="O55" s="9"/>
      <c r="P55" s="41"/>
    </row>
    <row r="56" spans="1:18" x14ac:dyDescent="0.25">
      <c r="A56" s="32" t="s">
        <v>117</v>
      </c>
      <c r="B56" s="32" t="s">
        <v>117</v>
      </c>
      <c r="C56" s="32" t="s">
        <v>117</v>
      </c>
      <c r="D56" s="32" t="s">
        <v>117</v>
      </c>
      <c r="E56" s="32" t="s">
        <v>117</v>
      </c>
      <c r="F56" s="32" t="s">
        <v>117</v>
      </c>
      <c r="G56" s="32" t="s">
        <v>117</v>
      </c>
      <c r="H56" s="32" t="s">
        <v>117</v>
      </c>
      <c r="I56" s="32" t="s">
        <v>117</v>
      </c>
      <c r="J56" s="32" t="s">
        <v>117</v>
      </c>
      <c r="K56" s="32" t="s">
        <v>117</v>
      </c>
      <c r="L56" s="32" t="s">
        <v>117</v>
      </c>
      <c r="M56" s="32" t="s">
        <v>117</v>
      </c>
      <c r="N56" s="32" t="s">
        <v>117</v>
      </c>
      <c r="O56" s="9"/>
      <c r="P56" s="41"/>
    </row>
    <row r="57" spans="1:18" x14ac:dyDescent="0.25">
      <c r="A57" s="32" t="s">
        <v>12</v>
      </c>
      <c r="B57" s="32" t="s">
        <v>201</v>
      </c>
      <c r="C57" s="32">
        <v>5</v>
      </c>
      <c r="D57" s="32">
        <v>1</v>
      </c>
      <c r="E57" s="60">
        <f>F16</f>
        <v>3000000</v>
      </c>
      <c r="F57" s="85">
        <v>162288.42218811542</v>
      </c>
      <c r="G57" s="61">
        <v>170462.75849615666</v>
      </c>
      <c r="H57" s="61">
        <v>173276.1479775265</v>
      </c>
      <c r="I57" s="61">
        <v>176134.98110072926</v>
      </c>
      <c r="J57" s="61">
        <v>179039.95474687059</v>
      </c>
      <c r="K57" s="61">
        <v>182861.70806297762</v>
      </c>
      <c r="L57" s="32" t="s">
        <v>117</v>
      </c>
      <c r="M57" s="32">
        <f>J21</f>
        <v>6</v>
      </c>
      <c r="N57" s="155">
        <v>400</v>
      </c>
      <c r="O57" s="9"/>
      <c r="P57" s="41"/>
    </row>
    <row r="58" spans="1:18" x14ac:dyDescent="0.25">
      <c r="A58" s="32" t="s">
        <v>117</v>
      </c>
      <c r="B58" s="32" t="s">
        <v>117</v>
      </c>
      <c r="C58" s="32" t="s">
        <v>117</v>
      </c>
      <c r="D58" s="32" t="s">
        <v>117</v>
      </c>
      <c r="E58" s="32" t="s">
        <v>117</v>
      </c>
      <c r="F58" s="32" t="s">
        <v>117</v>
      </c>
      <c r="G58" s="32" t="s">
        <v>117</v>
      </c>
      <c r="H58" s="32" t="s">
        <v>117</v>
      </c>
      <c r="I58" s="32" t="s">
        <v>117</v>
      </c>
      <c r="J58" s="32" t="s">
        <v>117</v>
      </c>
      <c r="K58" s="32" t="s">
        <v>117</v>
      </c>
      <c r="L58" s="32" t="s">
        <v>117</v>
      </c>
      <c r="M58" s="32" t="s">
        <v>117</v>
      </c>
      <c r="N58" s="32" t="s">
        <v>117</v>
      </c>
      <c r="O58" s="9"/>
      <c r="P58" s="41"/>
    </row>
    <row r="59" spans="1:18" x14ac:dyDescent="0.25">
      <c r="A59" s="9"/>
      <c r="B59" s="9"/>
      <c r="C59" s="9"/>
      <c r="D59" s="9"/>
      <c r="E59" s="9"/>
      <c r="F59" s="9"/>
      <c r="G59" s="9"/>
      <c r="H59" s="9"/>
      <c r="I59" s="9"/>
      <c r="J59" s="9"/>
      <c r="K59" s="9"/>
      <c r="L59" s="9"/>
      <c r="M59" s="9"/>
      <c r="N59" s="9"/>
      <c r="O59" s="9"/>
      <c r="P59" s="41"/>
    </row>
    <row r="60" spans="1:18" x14ac:dyDescent="0.25">
      <c r="A60" s="309" t="s">
        <v>233</v>
      </c>
      <c r="B60" s="309"/>
      <c r="C60" s="309"/>
      <c r="D60" s="309"/>
      <c r="E60" s="309"/>
      <c r="F60" s="309"/>
      <c r="G60" s="41"/>
      <c r="H60" s="41"/>
      <c r="I60" s="41"/>
      <c r="J60" s="41"/>
      <c r="K60" s="41"/>
      <c r="L60" s="41"/>
      <c r="M60" s="41"/>
      <c r="N60" s="41"/>
      <c r="O60" s="41"/>
      <c r="P60" s="41"/>
      <c r="R60" s="30"/>
    </row>
    <row r="61" spans="1:18" ht="49.5" customHeight="1" x14ac:dyDescent="0.25">
      <c r="A61" s="310" t="s">
        <v>737</v>
      </c>
      <c r="B61" s="310"/>
      <c r="C61" s="310"/>
      <c r="D61" s="310"/>
      <c r="E61" s="310"/>
      <c r="F61" s="310"/>
      <c r="G61" s="9"/>
      <c r="H61" s="9"/>
      <c r="I61" s="9"/>
      <c r="J61" s="9"/>
      <c r="K61" s="9"/>
      <c r="L61" s="9"/>
      <c r="M61" s="9"/>
      <c r="N61" s="9"/>
      <c r="O61" s="9"/>
      <c r="P61" s="41"/>
    </row>
    <row r="62" spans="1:18" ht="30" x14ac:dyDescent="0.25">
      <c r="A62" s="31" t="s">
        <v>35</v>
      </c>
      <c r="B62" s="31" t="s">
        <v>404</v>
      </c>
      <c r="C62" s="31" t="s">
        <v>405</v>
      </c>
      <c r="D62" s="31" t="s">
        <v>406</v>
      </c>
      <c r="E62" s="31" t="s">
        <v>45</v>
      </c>
      <c r="F62" s="31" t="s">
        <v>115</v>
      </c>
      <c r="G62" s="31" t="s">
        <v>3</v>
      </c>
      <c r="H62" s="31" t="s">
        <v>116</v>
      </c>
      <c r="I62" s="9"/>
      <c r="J62" s="9"/>
      <c r="K62" s="9"/>
      <c r="L62" s="9"/>
      <c r="M62" s="9"/>
      <c r="N62" s="9"/>
      <c r="O62" s="9"/>
      <c r="P62" s="41"/>
    </row>
    <row r="63" spans="1:18" x14ac:dyDescent="0.25">
      <c r="A63" s="32" t="s">
        <v>117</v>
      </c>
      <c r="B63" s="32" t="s">
        <v>117</v>
      </c>
      <c r="C63" s="32" t="s">
        <v>117</v>
      </c>
      <c r="D63" s="32" t="s">
        <v>117</v>
      </c>
      <c r="E63" s="32" t="s">
        <v>117</v>
      </c>
      <c r="F63" s="32" t="s">
        <v>117</v>
      </c>
      <c r="G63" s="32" t="s">
        <v>117</v>
      </c>
      <c r="H63" s="32" t="s">
        <v>117</v>
      </c>
      <c r="I63" s="9"/>
      <c r="J63" s="9"/>
      <c r="K63" s="9"/>
      <c r="L63" s="9"/>
      <c r="M63" s="9"/>
      <c r="N63" s="9"/>
      <c r="O63" s="9"/>
      <c r="P63" s="41"/>
    </row>
    <row r="64" spans="1:18" x14ac:dyDescent="0.25">
      <c r="A64" s="32" t="s">
        <v>234</v>
      </c>
      <c r="B64" s="32">
        <v>2030</v>
      </c>
      <c r="C64" s="32">
        <v>0</v>
      </c>
      <c r="D64" s="32" t="str">
        <f>_xlfn.CONCAT(B64,"-",C64)</f>
        <v>2030-0</v>
      </c>
      <c r="E64" s="32" t="s">
        <v>36</v>
      </c>
      <c r="F64" s="32">
        <v>5</v>
      </c>
      <c r="G64" s="32" t="s">
        <v>12</v>
      </c>
      <c r="H64" s="33">
        <v>4.4999999999999998E-2</v>
      </c>
      <c r="I64" s="9"/>
      <c r="J64" s="9"/>
      <c r="K64" s="9"/>
      <c r="L64" s="9"/>
      <c r="M64" s="9"/>
      <c r="N64" s="9"/>
      <c r="O64" s="9"/>
      <c r="P64" s="41"/>
    </row>
    <row r="65" spans="1:16" x14ac:dyDescent="0.25">
      <c r="A65" s="32" t="s">
        <v>234</v>
      </c>
      <c r="B65" s="32">
        <v>2030</v>
      </c>
      <c r="C65" s="32">
        <v>1</v>
      </c>
      <c r="D65" s="32" t="str">
        <f t="shared" ref="D65:D128" si="9">_xlfn.CONCAT(B65,"-",C65)</f>
        <v>2030-1</v>
      </c>
      <c r="E65" s="32" t="s">
        <v>36</v>
      </c>
      <c r="F65" s="32">
        <v>5</v>
      </c>
      <c r="G65" s="32" t="s">
        <v>12</v>
      </c>
      <c r="H65" s="33">
        <f t="shared" ref="H65:H128" si="10">H64 + H64/30</f>
        <v>4.65E-2</v>
      </c>
      <c r="I65" s="9"/>
      <c r="J65" s="9"/>
      <c r="K65" s="9"/>
      <c r="L65" s="9"/>
      <c r="M65" s="9"/>
      <c r="N65" s="9"/>
      <c r="O65" s="9"/>
      <c r="P65" s="41"/>
    </row>
    <row r="66" spans="1:16" x14ac:dyDescent="0.25">
      <c r="A66" s="32" t="s">
        <v>234</v>
      </c>
      <c r="B66" s="32">
        <v>2030</v>
      </c>
      <c r="C66" s="32">
        <v>2</v>
      </c>
      <c r="D66" s="32" t="str">
        <f t="shared" si="9"/>
        <v>2030-2</v>
      </c>
      <c r="E66" s="32" t="s">
        <v>36</v>
      </c>
      <c r="F66" s="32">
        <v>5</v>
      </c>
      <c r="G66" s="32" t="s">
        <v>12</v>
      </c>
      <c r="H66" s="33">
        <f t="shared" si="10"/>
        <v>4.8050000000000002E-2</v>
      </c>
      <c r="I66" s="9"/>
      <c r="J66" s="9"/>
      <c r="K66" s="9"/>
      <c r="L66" s="9"/>
      <c r="M66" s="9"/>
      <c r="N66" s="9"/>
      <c r="O66" s="9"/>
      <c r="P66" s="41"/>
    </row>
    <row r="67" spans="1:16" x14ac:dyDescent="0.25">
      <c r="A67" s="32" t="s">
        <v>234</v>
      </c>
      <c r="B67" s="32">
        <v>2030</v>
      </c>
      <c r="C67" s="32">
        <v>3</v>
      </c>
      <c r="D67" s="32" t="str">
        <f t="shared" si="9"/>
        <v>2030-3</v>
      </c>
      <c r="E67" s="32" t="s">
        <v>36</v>
      </c>
      <c r="F67" s="32">
        <v>5</v>
      </c>
      <c r="G67" s="32" t="s">
        <v>12</v>
      </c>
      <c r="H67" s="33">
        <f t="shared" si="10"/>
        <v>4.965166666666667E-2</v>
      </c>
      <c r="I67" s="9"/>
      <c r="J67" s="9"/>
      <c r="K67" s="9"/>
      <c r="L67" s="9"/>
      <c r="M67" s="9"/>
      <c r="N67" s="9"/>
      <c r="O67" s="9"/>
      <c r="P67" s="41"/>
    </row>
    <row r="68" spans="1:16" x14ac:dyDescent="0.25">
      <c r="A68" s="32" t="s">
        <v>234</v>
      </c>
      <c r="B68" s="32">
        <v>2030</v>
      </c>
      <c r="C68" s="32">
        <v>4</v>
      </c>
      <c r="D68" s="32" t="str">
        <f t="shared" si="9"/>
        <v>2030-4</v>
      </c>
      <c r="E68" s="32" t="s">
        <v>36</v>
      </c>
      <c r="F68" s="32">
        <v>5</v>
      </c>
      <c r="G68" s="32" t="s">
        <v>12</v>
      </c>
      <c r="H68" s="33">
        <f t="shared" si="10"/>
        <v>5.1306722222222226E-2</v>
      </c>
      <c r="I68" s="9"/>
      <c r="J68" s="9"/>
      <c r="K68" s="9"/>
      <c r="L68" s="9"/>
      <c r="M68" s="9"/>
      <c r="N68" s="9"/>
      <c r="O68" s="9"/>
      <c r="P68" s="41"/>
    </row>
    <row r="69" spans="1:16" x14ac:dyDescent="0.25">
      <c r="A69" s="32" t="s">
        <v>234</v>
      </c>
      <c r="B69" s="32">
        <v>2030</v>
      </c>
      <c r="C69" s="32">
        <v>5</v>
      </c>
      <c r="D69" s="32" t="str">
        <f t="shared" si="9"/>
        <v>2030-5</v>
      </c>
      <c r="E69" s="32" t="s">
        <v>36</v>
      </c>
      <c r="F69" s="32">
        <v>5</v>
      </c>
      <c r="G69" s="32" t="s">
        <v>12</v>
      </c>
      <c r="H69" s="33">
        <f t="shared" si="10"/>
        <v>5.3016946296296302E-2</v>
      </c>
      <c r="I69" s="9"/>
      <c r="J69" s="9"/>
      <c r="K69" s="9"/>
      <c r="L69" s="9"/>
      <c r="M69" s="9"/>
      <c r="N69" s="9"/>
      <c r="O69" s="9"/>
      <c r="P69" s="41"/>
    </row>
    <row r="70" spans="1:16" x14ac:dyDescent="0.25">
      <c r="A70" s="32" t="s">
        <v>234</v>
      </c>
      <c r="B70" s="32">
        <v>2030</v>
      </c>
      <c r="C70" s="32">
        <v>6</v>
      </c>
      <c r="D70" s="32" t="str">
        <f t="shared" si="9"/>
        <v>2030-6</v>
      </c>
      <c r="E70" s="32" t="s">
        <v>36</v>
      </c>
      <c r="F70" s="32">
        <v>5</v>
      </c>
      <c r="G70" s="32" t="s">
        <v>12</v>
      </c>
      <c r="H70" s="33">
        <f t="shared" si="10"/>
        <v>5.4784177839506176E-2</v>
      </c>
      <c r="I70" s="9"/>
      <c r="J70" s="9"/>
      <c r="K70" s="9"/>
      <c r="L70" s="9"/>
      <c r="M70" s="9"/>
      <c r="N70" s="9"/>
      <c r="O70" s="9"/>
      <c r="P70" s="41"/>
    </row>
    <row r="71" spans="1:16" x14ac:dyDescent="0.25">
      <c r="A71" s="32" t="s">
        <v>234</v>
      </c>
      <c r="B71" s="32">
        <v>2030</v>
      </c>
      <c r="C71" s="32">
        <v>7</v>
      </c>
      <c r="D71" s="32" t="str">
        <f t="shared" si="9"/>
        <v>2030-7</v>
      </c>
      <c r="E71" s="32" t="s">
        <v>36</v>
      </c>
      <c r="F71" s="32">
        <v>5</v>
      </c>
      <c r="G71" s="32" t="s">
        <v>12</v>
      </c>
      <c r="H71" s="33">
        <f t="shared" si="10"/>
        <v>5.6610317100823052E-2</v>
      </c>
      <c r="I71" s="9"/>
      <c r="J71" s="9"/>
      <c r="K71" s="9"/>
      <c r="L71" s="9"/>
      <c r="M71" s="9"/>
      <c r="N71" s="9"/>
      <c r="O71" s="9"/>
      <c r="P71" s="41"/>
    </row>
    <row r="72" spans="1:16" x14ac:dyDescent="0.25">
      <c r="A72" s="32" t="s">
        <v>234</v>
      </c>
      <c r="B72" s="32">
        <v>2030</v>
      </c>
      <c r="C72" s="32">
        <v>8</v>
      </c>
      <c r="D72" s="32" t="str">
        <f t="shared" si="9"/>
        <v>2030-8</v>
      </c>
      <c r="E72" s="32" t="s">
        <v>36</v>
      </c>
      <c r="F72" s="32">
        <v>5</v>
      </c>
      <c r="G72" s="32" t="s">
        <v>12</v>
      </c>
      <c r="H72" s="33">
        <f t="shared" si="10"/>
        <v>5.8497327670850488E-2</v>
      </c>
      <c r="I72" s="9"/>
      <c r="J72" s="9"/>
      <c r="K72" s="9"/>
      <c r="L72" s="9"/>
      <c r="M72" s="9"/>
      <c r="N72" s="9"/>
      <c r="O72" s="9"/>
      <c r="P72" s="41"/>
    </row>
    <row r="73" spans="1:16" x14ac:dyDescent="0.25">
      <c r="A73" s="32" t="s">
        <v>234</v>
      </c>
      <c r="B73" s="32">
        <v>2030</v>
      </c>
      <c r="C73" s="32">
        <v>9</v>
      </c>
      <c r="D73" s="32" t="str">
        <f t="shared" si="9"/>
        <v>2030-9</v>
      </c>
      <c r="E73" s="32" t="s">
        <v>36</v>
      </c>
      <c r="F73" s="32">
        <v>5</v>
      </c>
      <c r="G73" s="32" t="s">
        <v>12</v>
      </c>
      <c r="H73" s="33">
        <f t="shared" si="10"/>
        <v>6.0447238593212174E-2</v>
      </c>
      <c r="I73" s="9"/>
      <c r="J73" s="9"/>
      <c r="K73" s="9"/>
      <c r="L73" s="9"/>
      <c r="M73" s="9"/>
      <c r="N73" s="9"/>
      <c r="O73" s="9"/>
      <c r="P73" s="41"/>
    </row>
    <row r="74" spans="1:16" x14ac:dyDescent="0.25">
      <c r="A74" s="32" t="s">
        <v>234</v>
      </c>
      <c r="B74" s="32">
        <v>2030</v>
      </c>
      <c r="C74" s="32">
        <v>10</v>
      </c>
      <c r="D74" s="32" t="str">
        <f t="shared" si="9"/>
        <v>2030-10</v>
      </c>
      <c r="E74" s="32" t="s">
        <v>36</v>
      </c>
      <c r="F74" s="32">
        <v>5</v>
      </c>
      <c r="G74" s="32" t="s">
        <v>12</v>
      </c>
      <c r="H74" s="33">
        <f t="shared" si="10"/>
        <v>6.246214654631925E-2</v>
      </c>
      <c r="I74" s="9"/>
      <c r="J74" s="9"/>
      <c r="K74" s="9"/>
      <c r="L74" s="9"/>
      <c r="M74" s="9"/>
      <c r="N74" s="9"/>
      <c r="O74" s="9"/>
      <c r="P74" s="41"/>
    </row>
    <row r="75" spans="1:16" x14ac:dyDescent="0.25">
      <c r="A75" s="32" t="s">
        <v>234</v>
      </c>
      <c r="B75" s="32">
        <v>2030</v>
      </c>
      <c r="C75" s="32">
        <v>11</v>
      </c>
      <c r="D75" s="32" t="str">
        <f t="shared" si="9"/>
        <v>2030-11</v>
      </c>
      <c r="E75" s="32" t="s">
        <v>36</v>
      </c>
      <c r="F75" s="32">
        <v>5</v>
      </c>
      <c r="G75" s="32" t="s">
        <v>12</v>
      </c>
      <c r="H75" s="33">
        <f t="shared" si="10"/>
        <v>6.4544218097863232E-2</v>
      </c>
      <c r="I75" s="9"/>
      <c r="J75" s="9"/>
      <c r="K75" s="9"/>
      <c r="L75" s="9"/>
      <c r="M75" s="9"/>
      <c r="N75" s="9"/>
      <c r="O75" s="9"/>
      <c r="P75" s="41"/>
    </row>
    <row r="76" spans="1:16" x14ac:dyDescent="0.25">
      <c r="A76" s="32" t="s">
        <v>234</v>
      </c>
      <c r="B76" s="32">
        <v>2030</v>
      </c>
      <c r="C76" s="32">
        <v>12</v>
      </c>
      <c r="D76" s="32" t="str">
        <f t="shared" si="9"/>
        <v>2030-12</v>
      </c>
      <c r="E76" s="32" t="s">
        <v>36</v>
      </c>
      <c r="F76" s="32">
        <v>5</v>
      </c>
      <c r="G76" s="32" t="s">
        <v>12</v>
      </c>
      <c r="H76" s="33">
        <f t="shared" si="10"/>
        <v>6.6695692034458673E-2</v>
      </c>
      <c r="I76" s="9"/>
      <c r="J76" s="9"/>
      <c r="K76" s="9"/>
      <c r="L76" s="9"/>
      <c r="M76" s="9"/>
      <c r="N76" s="9"/>
      <c r="O76" s="9"/>
      <c r="P76" s="41"/>
    </row>
    <row r="77" spans="1:16" x14ac:dyDescent="0.25">
      <c r="A77" s="32" t="s">
        <v>234</v>
      </c>
      <c r="B77" s="32">
        <v>2030</v>
      </c>
      <c r="C77" s="32">
        <v>13</v>
      </c>
      <c r="D77" s="32" t="str">
        <f t="shared" si="9"/>
        <v>2030-13</v>
      </c>
      <c r="E77" s="32" t="s">
        <v>36</v>
      </c>
      <c r="F77" s="32">
        <v>5</v>
      </c>
      <c r="G77" s="32" t="s">
        <v>12</v>
      </c>
      <c r="H77" s="33">
        <f t="shared" si="10"/>
        <v>6.8918881768940635E-2</v>
      </c>
      <c r="I77" s="9"/>
      <c r="J77" s="9"/>
      <c r="K77" s="9"/>
      <c r="L77" s="9"/>
      <c r="M77" s="9"/>
      <c r="N77" s="9"/>
      <c r="O77" s="9"/>
      <c r="P77" s="41"/>
    </row>
    <row r="78" spans="1:16" x14ac:dyDescent="0.25">
      <c r="A78" s="32" t="s">
        <v>234</v>
      </c>
      <c r="B78" s="32">
        <v>2030</v>
      </c>
      <c r="C78" s="32">
        <v>14</v>
      </c>
      <c r="D78" s="32" t="str">
        <f t="shared" si="9"/>
        <v>2030-14</v>
      </c>
      <c r="E78" s="32" t="s">
        <v>36</v>
      </c>
      <c r="F78" s="32">
        <v>5</v>
      </c>
      <c r="G78" s="32" t="s">
        <v>12</v>
      </c>
      <c r="H78" s="33">
        <f t="shared" si="10"/>
        <v>7.1216177827905319E-2</v>
      </c>
      <c r="I78" s="9"/>
      <c r="J78" s="9"/>
      <c r="K78" s="9"/>
      <c r="L78" s="9"/>
      <c r="M78" s="9"/>
      <c r="N78" s="9"/>
      <c r="O78" s="9"/>
      <c r="P78" s="41"/>
    </row>
    <row r="79" spans="1:16" x14ac:dyDescent="0.25">
      <c r="A79" s="32" t="s">
        <v>234</v>
      </c>
      <c r="B79" s="32">
        <v>2030</v>
      </c>
      <c r="C79" s="32">
        <v>15</v>
      </c>
      <c r="D79" s="32" t="str">
        <f t="shared" si="9"/>
        <v>2030-15</v>
      </c>
      <c r="E79" s="32" t="s">
        <v>36</v>
      </c>
      <c r="F79" s="32">
        <v>5</v>
      </c>
      <c r="G79" s="32" t="s">
        <v>12</v>
      </c>
      <c r="H79" s="33">
        <f t="shared" si="10"/>
        <v>7.3590050422168832E-2</v>
      </c>
      <c r="I79" s="9"/>
      <c r="J79" s="9"/>
      <c r="K79" s="9"/>
      <c r="L79" s="9"/>
      <c r="M79" s="9"/>
      <c r="N79" s="9"/>
      <c r="O79" s="9"/>
      <c r="P79" s="41"/>
    </row>
    <row r="80" spans="1:16" x14ac:dyDescent="0.25">
      <c r="A80" s="32" t="s">
        <v>234</v>
      </c>
      <c r="B80" s="32">
        <v>2030</v>
      </c>
      <c r="C80" s="32">
        <v>16</v>
      </c>
      <c r="D80" s="32" t="str">
        <f t="shared" si="9"/>
        <v>2030-16</v>
      </c>
      <c r="E80" s="32" t="s">
        <v>36</v>
      </c>
      <c r="F80" s="32">
        <v>5</v>
      </c>
      <c r="G80" s="32" t="s">
        <v>12</v>
      </c>
      <c r="H80" s="33">
        <f t="shared" si="10"/>
        <v>7.6043052102907793E-2</v>
      </c>
      <c r="I80" s="9"/>
      <c r="J80" s="9"/>
      <c r="K80" s="9"/>
      <c r="L80" s="9"/>
      <c r="M80" s="9"/>
      <c r="N80" s="9"/>
      <c r="O80" s="9"/>
      <c r="P80" s="41"/>
    </row>
    <row r="81" spans="1:16" x14ac:dyDescent="0.25">
      <c r="A81" s="32" t="s">
        <v>234</v>
      </c>
      <c r="B81" s="32">
        <v>2030</v>
      </c>
      <c r="C81" s="32">
        <v>17</v>
      </c>
      <c r="D81" s="32" t="str">
        <f t="shared" si="9"/>
        <v>2030-17</v>
      </c>
      <c r="E81" s="32" t="s">
        <v>36</v>
      </c>
      <c r="F81" s="32">
        <v>5</v>
      </c>
      <c r="G81" s="32" t="s">
        <v>12</v>
      </c>
      <c r="H81" s="33">
        <f t="shared" si="10"/>
        <v>7.8577820506338047E-2</v>
      </c>
      <c r="I81" s="9"/>
      <c r="J81" s="9"/>
      <c r="K81" s="9"/>
      <c r="L81" s="9"/>
      <c r="M81" s="9"/>
      <c r="N81" s="9"/>
      <c r="O81" s="9"/>
      <c r="P81" s="41"/>
    </row>
    <row r="82" spans="1:16" x14ac:dyDescent="0.25">
      <c r="A82" s="32" t="s">
        <v>234</v>
      </c>
      <c r="B82" s="32">
        <v>2030</v>
      </c>
      <c r="C82" s="32">
        <v>18</v>
      </c>
      <c r="D82" s="32" t="str">
        <f t="shared" si="9"/>
        <v>2030-18</v>
      </c>
      <c r="E82" s="32" t="s">
        <v>36</v>
      </c>
      <c r="F82" s="32">
        <v>5</v>
      </c>
      <c r="G82" s="32" t="s">
        <v>12</v>
      </c>
      <c r="H82" s="33">
        <f t="shared" si="10"/>
        <v>8.1197081189882656E-2</v>
      </c>
      <c r="I82" s="9"/>
      <c r="J82" s="9"/>
      <c r="K82" s="9"/>
      <c r="L82" s="9"/>
      <c r="M82" s="9"/>
      <c r="N82" s="9"/>
      <c r="O82" s="9"/>
      <c r="P82" s="41"/>
    </row>
    <row r="83" spans="1:16" x14ac:dyDescent="0.25">
      <c r="A83" s="32" t="s">
        <v>234</v>
      </c>
      <c r="B83" s="32">
        <v>2030</v>
      </c>
      <c r="C83" s="32">
        <v>19</v>
      </c>
      <c r="D83" s="32" t="str">
        <f t="shared" si="9"/>
        <v>2030-19</v>
      </c>
      <c r="E83" s="32" t="s">
        <v>36</v>
      </c>
      <c r="F83" s="32">
        <v>5</v>
      </c>
      <c r="G83" s="32" t="s">
        <v>12</v>
      </c>
      <c r="H83" s="33">
        <f t="shared" si="10"/>
        <v>8.390365056287874E-2</v>
      </c>
      <c r="I83" s="9"/>
      <c r="J83" s="9"/>
      <c r="K83" s="9"/>
      <c r="L83" s="9"/>
      <c r="M83" s="9"/>
      <c r="N83" s="9"/>
      <c r="O83" s="9"/>
      <c r="P83" s="41"/>
    </row>
    <row r="84" spans="1:16" x14ac:dyDescent="0.25">
      <c r="A84" s="32" t="s">
        <v>234</v>
      </c>
      <c r="B84" s="32">
        <v>2030</v>
      </c>
      <c r="C84" s="32">
        <v>20</v>
      </c>
      <c r="D84" s="32" t="str">
        <f t="shared" si="9"/>
        <v>2030-20</v>
      </c>
      <c r="E84" s="32" t="s">
        <v>36</v>
      </c>
      <c r="F84" s="32">
        <v>5</v>
      </c>
      <c r="G84" s="32" t="s">
        <v>12</v>
      </c>
      <c r="H84" s="33">
        <f t="shared" si="10"/>
        <v>8.6700438914974698E-2</v>
      </c>
      <c r="I84" s="9"/>
      <c r="J84" s="9"/>
      <c r="K84" s="9"/>
      <c r="L84" s="9"/>
      <c r="M84" s="9"/>
      <c r="N84" s="9"/>
      <c r="O84" s="9"/>
      <c r="P84" s="41"/>
    </row>
    <row r="85" spans="1:16" x14ac:dyDescent="0.25">
      <c r="A85" s="32" t="s">
        <v>234</v>
      </c>
      <c r="B85" s="32">
        <v>2030</v>
      </c>
      <c r="C85" s="32">
        <v>21</v>
      </c>
      <c r="D85" s="32" t="str">
        <f t="shared" si="9"/>
        <v>2030-21</v>
      </c>
      <c r="E85" s="32" t="s">
        <v>36</v>
      </c>
      <c r="F85" s="32">
        <v>5</v>
      </c>
      <c r="G85" s="32" t="s">
        <v>12</v>
      </c>
      <c r="H85" s="33">
        <f t="shared" si="10"/>
        <v>8.9590453545473861E-2</v>
      </c>
      <c r="I85" s="9"/>
      <c r="J85" s="9"/>
      <c r="K85" s="9"/>
      <c r="L85" s="9"/>
      <c r="M85" s="9"/>
      <c r="N85" s="9"/>
      <c r="O85" s="9"/>
      <c r="P85" s="41"/>
    </row>
    <row r="86" spans="1:16" x14ac:dyDescent="0.25">
      <c r="A86" s="32" t="s">
        <v>234</v>
      </c>
      <c r="B86" s="32">
        <v>2030</v>
      </c>
      <c r="C86" s="32">
        <v>22</v>
      </c>
      <c r="D86" s="32" t="str">
        <f t="shared" si="9"/>
        <v>2030-22</v>
      </c>
      <c r="E86" s="32" t="s">
        <v>36</v>
      </c>
      <c r="F86" s="32">
        <v>5</v>
      </c>
      <c r="G86" s="32" t="s">
        <v>12</v>
      </c>
      <c r="H86" s="33">
        <f t="shared" si="10"/>
        <v>9.2576801996989658E-2</v>
      </c>
      <c r="I86" s="9"/>
      <c r="J86" s="9"/>
      <c r="K86" s="9"/>
      <c r="L86" s="9"/>
      <c r="M86" s="9"/>
      <c r="N86" s="9"/>
      <c r="O86" s="9"/>
      <c r="P86" s="41"/>
    </row>
    <row r="87" spans="1:16" x14ac:dyDescent="0.25">
      <c r="A87" s="32" t="s">
        <v>234</v>
      </c>
      <c r="B87" s="32">
        <v>2030</v>
      </c>
      <c r="C87" s="32">
        <v>23</v>
      </c>
      <c r="D87" s="32" t="str">
        <f t="shared" si="9"/>
        <v>2030-23</v>
      </c>
      <c r="E87" s="32" t="s">
        <v>36</v>
      </c>
      <c r="F87" s="32">
        <v>5</v>
      </c>
      <c r="G87" s="32" t="s">
        <v>12</v>
      </c>
      <c r="H87" s="33">
        <f t="shared" si="10"/>
        <v>9.5662695396889319E-2</v>
      </c>
      <c r="I87" s="9"/>
      <c r="J87" s="9"/>
      <c r="K87" s="9"/>
      <c r="L87" s="9"/>
      <c r="M87" s="9"/>
      <c r="N87" s="9"/>
      <c r="O87" s="9"/>
      <c r="P87" s="41"/>
    </row>
    <row r="88" spans="1:16" x14ac:dyDescent="0.25">
      <c r="A88" s="32" t="s">
        <v>234</v>
      </c>
      <c r="B88" s="32">
        <v>2035</v>
      </c>
      <c r="C88" s="32">
        <v>0</v>
      </c>
      <c r="D88" s="32" t="str">
        <f t="shared" si="9"/>
        <v>2035-0</v>
      </c>
      <c r="E88" s="32" t="s">
        <v>36</v>
      </c>
      <c r="F88" s="32">
        <v>5</v>
      </c>
      <c r="G88" s="32" t="s">
        <v>12</v>
      </c>
      <c r="H88" s="33">
        <v>0.06</v>
      </c>
      <c r="I88" s="9"/>
      <c r="J88" s="9"/>
      <c r="K88" s="9"/>
      <c r="L88" s="9"/>
      <c r="M88" s="9"/>
      <c r="N88" s="9"/>
      <c r="O88" s="9"/>
      <c r="P88" s="41"/>
    </row>
    <row r="89" spans="1:16" x14ac:dyDescent="0.25">
      <c r="A89" s="32" t="s">
        <v>234</v>
      </c>
      <c r="B89" s="32">
        <v>2035</v>
      </c>
      <c r="C89" s="32">
        <v>1</v>
      </c>
      <c r="D89" s="32" t="str">
        <f t="shared" si="9"/>
        <v>2035-1</v>
      </c>
      <c r="E89" s="32" t="s">
        <v>36</v>
      </c>
      <c r="F89" s="32">
        <v>5</v>
      </c>
      <c r="G89" s="32" t="s">
        <v>12</v>
      </c>
      <c r="H89" s="33">
        <f>H88 + H88/30</f>
        <v>6.2E-2</v>
      </c>
      <c r="I89" s="9"/>
      <c r="J89" s="9"/>
      <c r="K89" s="9"/>
      <c r="L89" s="9"/>
      <c r="M89" s="9"/>
      <c r="N89" s="9"/>
      <c r="O89" s="9"/>
      <c r="P89" s="41"/>
    </row>
    <row r="90" spans="1:16" x14ac:dyDescent="0.25">
      <c r="A90" s="32" t="s">
        <v>234</v>
      </c>
      <c r="B90" s="32">
        <v>2035</v>
      </c>
      <c r="C90" s="32">
        <v>2</v>
      </c>
      <c r="D90" s="32" t="str">
        <f t="shared" si="9"/>
        <v>2035-2</v>
      </c>
      <c r="E90" s="32" t="s">
        <v>36</v>
      </c>
      <c r="F90" s="32">
        <v>5</v>
      </c>
      <c r="G90" s="32" t="s">
        <v>12</v>
      </c>
      <c r="H90" s="33">
        <f t="shared" ref="H90:H120" si="11">H89 + H89/30</f>
        <v>6.4066666666666661E-2</v>
      </c>
      <c r="I90" s="9"/>
      <c r="J90" s="9"/>
      <c r="K90" s="9"/>
      <c r="L90" s="9"/>
      <c r="M90" s="9"/>
      <c r="N90" s="9"/>
      <c r="O90" s="9"/>
      <c r="P90" s="41"/>
    </row>
    <row r="91" spans="1:16" x14ac:dyDescent="0.25">
      <c r="A91" s="32" t="s">
        <v>234</v>
      </c>
      <c r="B91" s="32">
        <v>2035</v>
      </c>
      <c r="C91" s="32">
        <v>3</v>
      </c>
      <c r="D91" s="32" t="str">
        <f t="shared" si="9"/>
        <v>2035-3</v>
      </c>
      <c r="E91" s="32" t="s">
        <v>36</v>
      </c>
      <c r="F91" s="32">
        <v>5</v>
      </c>
      <c r="G91" s="32" t="s">
        <v>12</v>
      </c>
      <c r="H91" s="33">
        <f t="shared" si="11"/>
        <v>6.6202222222222218E-2</v>
      </c>
      <c r="I91" s="9"/>
      <c r="J91" s="9"/>
      <c r="K91" s="9"/>
      <c r="L91" s="9"/>
      <c r="M91" s="9"/>
      <c r="N91" s="9"/>
      <c r="O91" s="9"/>
      <c r="P91" s="41"/>
    </row>
    <row r="92" spans="1:16" x14ac:dyDescent="0.25">
      <c r="A92" s="32" t="s">
        <v>234</v>
      </c>
      <c r="B92" s="32">
        <v>2035</v>
      </c>
      <c r="C92" s="32">
        <v>4</v>
      </c>
      <c r="D92" s="32" t="str">
        <f t="shared" si="9"/>
        <v>2035-4</v>
      </c>
      <c r="E92" s="32" t="s">
        <v>36</v>
      </c>
      <c r="F92" s="32">
        <v>5</v>
      </c>
      <c r="G92" s="32" t="s">
        <v>12</v>
      </c>
      <c r="H92" s="33">
        <f t="shared" si="11"/>
        <v>6.8408962962962963E-2</v>
      </c>
      <c r="I92" s="9"/>
      <c r="J92" s="9"/>
      <c r="K92" s="9"/>
      <c r="L92" s="9"/>
      <c r="M92" s="9"/>
      <c r="N92" s="9"/>
      <c r="O92" s="9"/>
      <c r="P92" s="41"/>
    </row>
    <row r="93" spans="1:16" x14ac:dyDescent="0.25">
      <c r="A93" s="32" t="s">
        <v>234</v>
      </c>
      <c r="B93" s="32">
        <v>2035</v>
      </c>
      <c r="C93" s="32">
        <v>5</v>
      </c>
      <c r="D93" s="32" t="str">
        <f t="shared" si="9"/>
        <v>2035-5</v>
      </c>
      <c r="E93" s="32" t="s">
        <v>36</v>
      </c>
      <c r="F93" s="32">
        <v>5</v>
      </c>
      <c r="G93" s="32" t="s">
        <v>12</v>
      </c>
      <c r="H93" s="33">
        <f t="shared" si="11"/>
        <v>7.0689261728395056E-2</v>
      </c>
      <c r="I93" s="9"/>
      <c r="J93" s="9"/>
      <c r="K93" s="9"/>
      <c r="L93" s="9"/>
      <c r="M93" s="9"/>
      <c r="N93" s="9"/>
      <c r="O93" s="9"/>
      <c r="P93" s="41"/>
    </row>
    <row r="94" spans="1:16" x14ac:dyDescent="0.25">
      <c r="A94" s="32" t="s">
        <v>234</v>
      </c>
      <c r="B94" s="32">
        <v>2035</v>
      </c>
      <c r="C94" s="32">
        <v>6</v>
      </c>
      <c r="D94" s="32" t="str">
        <f t="shared" si="9"/>
        <v>2035-6</v>
      </c>
      <c r="E94" s="32" t="s">
        <v>36</v>
      </c>
      <c r="F94" s="32">
        <v>5</v>
      </c>
      <c r="G94" s="32" t="s">
        <v>12</v>
      </c>
      <c r="H94" s="33">
        <f t="shared" si="11"/>
        <v>7.3045570452674888E-2</v>
      </c>
      <c r="I94" s="9"/>
      <c r="J94" s="9"/>
      <c r="K94" s="9"/>
      <c r="L94" s="9"/>
      <c r="M94" s="9"/>
      <c r="N94" s="9"/>
      <c r="O94" s="9"/>
      <c r="P94" s="41"/>
    </row>
    <row r="95" spans="1:16" x14ac:dyDescent="0.25">
      <c r="A95" s="32" t="s">
        <v>234</v>
      </c>
      <c r="B95" s="32">
        <v>2035</v>
      </c>
      <c r="C95" s="32">
        <v>7</v>
      </c>
      <c r="D95" s="32" t="str">
        <f t="shared" si="9"/>
        <v>2035-7</v>
      </c>
      <c r="E95" s="32" t="s">
        <v>36</v>
      </c>
      <c r="F95" s="32">
        <v>5</v>
      </c>
      <c r="G95" s="32" t="s">
        <v>12</v>
      </c>
      <c r="H95" s="33">
        <f t="shared" si="11"/>
        <v>7.5480422801097388E-2</v>
      </c>
      <c r="I95" s="9"/>
      <c r="J95" s="9"/>
      <c r="K95" s="9"/>
      <c r="L95" s="9"/>
      <c r="M95" s="9"/>
      <c r="N95" s="9"/>
      <c r="O95" s="9"/>
      <c r="P95" s="41"/>
    </row>
    <row r="96" spans="1:16" x14ac:dyDescent="0.25">
      <c r="A96" s="32" t="s">
        <v>234</v>
      </c>
      <c r="B96" s="32">
        <v>2035</v>
      </c>
      <c r="C96" s="32">
        <v>8</v>
      </c>
      <c r="D96" s="32" t="str">
        <f t="shared" si="9"/>
        <v>2035-8</v>
      </c>
      <c r="E96" s="32" t="s">
        <v>36</v>
      </c>
      <c r="F96" s="32">
        <v>5</v>
      </c>
      <c r="G96" s="32" t="s">
        <v>12</v>
      </c>
      <c r="H96" s="33">
        <f t="shared" si="11"/>
        <v>7.7996436894467308E-2</v>
      </c>
      <c r="I96" s="9"/>
      <c r="J96" s="9"/>
      <c r="K96" s="9"/>
      <c r="L96" s="9"/>
      <c r="M96" s="9"/>
      <c r="N96" s="9"/>
      <c r="O96" s="9"/>
      <c r="P96" s="41"/>
    </row>
    <row r="97" spans="1:16" ht="15.75" customHeight="1" x14ac:dyDescent="0.25">
      <c r="A97" s="32" t="s">
        <v>234</v>
      </c>
      <c r="B97" s="32">
        <v>2035</v>
      </c>
      <c r="C97" s="32">
        <v>9</v>
      </c>
      <c r="D97" s="32" t="str">
        <f t="shared" si="9"/>
        <v>2035-9</v>
      </c>
      <c r="E97" s="32" t="s">
        <v>36</v>
      </c>
      <c r="F97" s="32">
        <v>5</v>
      </c>
      <c r="G97" s="32" t="s">
        <v>12</v>
      </c>
      <c r="H97" s="33">
        <f t="shared" si="11"/>
        <v>8.059631812428289E-2</v>
      </c>
      <c r="I97" s="9"/>
      <c r="J97" s="9"/>
      <c r="K97" s="9"/>
      <c r="L97" s="9"/>
      <c r="M97" s="9"/>
      <c r="N97" s="9"/>
      <c r="O97" s="9"/>
      <c r="P97" s="41"/>
    </row>
    <row r="98" spans="1:16" x14ac:dyDescent="0.25">
      <c r="A98" s="32" t="s">
        <v>234</v>
      </c>
      <c r="B98" s="32">
        <v>2035</v>
      </c>
      <c r="C98" s="32">
        <v>10</v>
      </c>
      <c r="D98" s="32" t="str">
        <f t="shared" si="9"/>
        <v>2035-10</v>
      </c>
      <c r="E98" s="32" t="s">
        <v>36</v>
      </c>
      <c r="F98" s="32">
        <v>5</v>
      </c>
      <c r="G98" s="32" t="s">
        <v>12</v>
      </c>
      <c r="H98" s="33">
        <f t="shared" si="11"/>
        <v>8.3282862061758986E-2</v>
      </c>
      <c r="I98" s="9"/>
      <c r="J98" s="9"/>
      <c r="K98" s="9"/>
      <c r="L98" s="9"/>
      <c r="M98" s="9"/>
      <c r="N98" s="9"/>
      <c r="O98" s="9"/>
      <c r="P98" s="41"/>
    </row>
    <row r="99" spans="1:16" x14ac:dyDescent="0.25">
      <c r="A99" s="32" t="s">
        <v>234</v>
      </c>
      <c r="B99" s="32">
        <v>2035</v>
      </c>
      <c r="C99" s="32">
        <v>11</v>
      </c>
      <c r="D99" s="32" t="str">
        <f t="shared" si="9"/>
        <v>2035-11</v>
      </c>
      <c r="E99" s="32" t="s">
        <v>36</v>
      </c>
      <c r="F99" s="32">
        <v>5</v>
      </c>
      <c r="G99" s="32" t="s">
        <v>12</v>
      </c>
      <c r="H99" s="33">
        <f t="shared" si="11"/>
        <v>8.6058957463817615E-2</v>
      </c>
      <c r="I99" s="9"/>
      <c r="J99" s="9"/>
      <c r="K99" s="9"/>
      <c r="L99" s="9"/>
      <c r="M99" s="9"/>
      <c r="N99" s="9"/>
      <c r="O99" s="9"/>
      <c r="P99" s="41"/>
    </row>
    <row r="100" spans="1:16" x14ac:dyDescent="0.25">
      <c r="A100" s="32" t="s">
        <v>234</v>
      </c>
      <c r="B100" s="32">
        <v>2035</v>
      </c>
      <c r="C100" s="32">
        <v>12</v>
      </c>
      <c r="D100" s="32" t="str">
        <f t="shared" si="9"/>
        <v>2035-12</v>
      </c>
      <c r="E100" s="32" t="s">
        <v>36</v>
      </c>
      <c r="F100" s="32">
        <v>5</v>
      </c>
      <c r="G100" s="32" t="s">
        <v>12</v>
      </c>
      <c r="H100" s="33">
        <f t="shared" si="11"/>
        <v>8.8927589379278207E-2</v>
      </c>
      <c r="I100" s="9"/>
      <c r="J100" s="9"/>
      <c r="K100" s="9"/>
      <c r="L100" s="9"/>
      <c r="M100" s="9"/>
      <c r="N100" s="9"/>
      <c r="O100" s="9"/>
      <c r="P100" s="41"/>
    </row>
    <row r="101" spans="1:16" x14ac:dyDescent="0.25">
      <c r="A101" s="32" t="s">
        <v>234</v>
      </c>
      <c r="B101" s="32">
        <v>2035</v>
      </c>
      <c r="C101" s="32">
        <v>13</v>
      </c>
      <c r="D101" s="32" t="str">
        <f t="shared" si="9"/>
        <v>2035-13</v>
      </c>
      <c r="E101" s="32" t="s">
        <v>36</v>
      </c>
      <c r="F101" s="32">
        <v>5</v>
      </c>
      <c r="G101" s="32" t="s">
        <v>12</v>
      </c>
      <c r="H101" s="33">
        <f t="shared" si="11"/>
        <v>9.1891842358587481E-2</v>
      </c>
      <c r="I101" s="9"/>
      <c r="J101" s="9"/>
      <c r="K101" s="9"/>
      <c r="L101" s="9"/>
      <c r="M101" s="9"/>
      <c r="N101" s="9"/>
      <c r="O101" s="9"/>
      <c r="P101" s="41"/>
    </row>
    <row r="102" spans="1:16" x14ac:dyDescent="0.25">
      <c r="A102" s="32" t="s">
        <v>234</v>
      </c>
      <c r="B102" s="32">
        <v>2035</v>
      </c>
      <c r="C102" s="32">
        <v>14</v>
      </c>
      <c r="D102" s="32" t="str">
        <f t="shared" si="9"/>
        <v>2035-14</v>
      </c>
      <c r="E102" s="32" t="s">
        <v>36</v>
      </c>
      <c r="F102" s="32">
        <v>5</v>
      </c>
      <c r="G102" s="32" t="s">
        <v>12</v>
      </c>
      <c r="H102" s="33">
        <f t="shared" si="11"/>
        <v>9.4954903770540403E-2</v>
      </c>
      <c r="I102" s="9"/>
      <c r="J102" s="9"/>
      <c r="K102" s="9"/>
      <c r="L102" s="9"/>
      <c r="M102" s="9"/>
      <c r="N102" s="9"/>
      <c r="O102" s="9"/>
      <c r="P102" s="41"/>
    </row>
    <row r="103" spans="1:16" x14ac:dyDescent="0.25">
      <c r="A103" s="32" t="s">
        <v>234</v>
      </c>
      <c r="B103" s="32">
        <v>2035</v>
      </c>
      <c r="C103" s="32">
        <v>15</v>
      </c>
      <c r="D103" s="32" t="str">
        <f t="shared" si="9"/>
        <v>2035-15</v>
      </c>
      <c r="E103" s="32" t="s">
        <v>36</v>
      </c>
      <c r="F103" s="32">
        <v>5</v>
      </c>
      <c r="G103" s="32" t="s">
        <v>12</v>
      </c>
      <c r="H103" s="33">
        <f t="shared" si="11"/>
        <v>9.8120067229558419E-2</v>
      </c>
      <c r="I103" s="9"/>
      <c r="J103" s="9"/>
      <c r="K103" s="9"/>
      <c r="L103" s="9"/>
      <c r="M103" s="9"/>
      <c r="N103" s="9"/>
      <c r="O103" s="9"/>
      <c r="P103" s="41"/>
    </row>
    <row r="104" spans="1:16" x14ac:dyDescent="0.25">
      <c r="A104" s="32" t="s">
        <v>234</v>
      </c>
      <c r="B104" s="32">
        <v>2035</v>
      </c>
      <c r="C104" s="32">
        <v>16</v>
      </c>
      <c r="D104" s="32" t="str">
        <f t="shared" si="9"/>
        <v>2035-16</v>
      </c>
      <c r="E104" s="32" t="s">
        <v>36</v>
      </c>
      <c r="F104" s="32">
        <v>5</v>
      </c>
      <c r="G104" s="32" t="s">
        <v>12</v>
      </c>
      <c r="H104" s="33">
        <f t="shared" si="11"/>
        <v>0.10139073613721036</v>
      </c>
      <c r="I104" s="9"/>
      <c r="J104" s="9"/>
      <c r="K104" s="9"/>
      <c r="L104" s="9"/>
      <c r="M104" s="9"/>
      <c r="N104" s="9"/>
      <c r="O104" s="9"/>
      <c r="P104" s="41"/>
    </row>
    <row r="105" spans="1:16" x14ac:dyDescent="0.25">
      <c r="A105" s="32" t="s">
        <v>234</v>
      </c>
      <c r="B105" s="32">
        <v>2035</v>
      </c>
      <c r="C105" s="32">
        <v>17</v>
      </c>
      <c r="D105" s="32" t="str">
        <f t="shared" si="9"/>
        <v>2035-17</v>
      </c>
      <c r="E105" s="32" t="s">
        <v>36</v>
      </c>
      <c r="F105" s="32">
        <v>5</v>
      </c>
      <c r="G105" s="32" t="s">
        <v>12</v>
      </c>
      <c r="H105" s="33">
        <f t="shared" si="11"/>
        <v>0.10477042734178404</v>
      </c>
      <c r="I105" s="9"/>
      <c r="J105" s="9"/>
      <c r="K105" s="9"/>
      <c r="L105" s="9"/>
      <c r="M105" s="9"/>
      <c r="N105" s="9"/>
      <c r="O105" s="9"/>
      <c r="P105" s="41"/>
    </row>
    <row r="106" spans="1:16" x14ac:dyDescent="0.25">
      <c r="A106" s="32" t="s">
        <v>234</v>
      </c>
      <c r="B106" s="32">
        <v>2035</v>
      </c>
      <c r="C106" s="32">
        <v>18</v>
      </c>
      <c r="D106" s="32" t="str">
        <f t="shared" si="9"/>
        <v>2035-18</v>
      </c>
      <c r="E106" s="32" t="s">
        <v>36</v>
      </c>
      <c r="F106" s="32">
        <v>5</v>
      </c>
      <c r="G106" s="32" t="s">
        <v>12</v>
      </c>
      <c r="H106" s="33">
        <f t="shared" si="11"/>
        <v>0.10826277491984351</v>
      </c>
      <c r="I106" s="9"/>
      <c r="J106" s="9"/>
      <c r="K106" s="9"/>
      <c r="L106" s="9"/>
      <c r="M106" s="9"/>
      <c r="N106" s="9"/>
      <c r="O106" s="9"/>
      <c r="P106" s="41"/>
    </row>
    <row r="107" spans="1:16" x14ac:dyDescent="0.25">
      <c r="A107" s="32" t="s">
        <v>234</v>
      </c>
      <c r="B107" s="32">
        <v>2040</v>
      </c>
      <c r="C107" s="32">
        <v>0</v>
      </c>
      <c r="D107" s="32" t="str">
        <f t="shared" si="9"/>
        <v>2040-0</v>
      </c>
      <c r="E107" s="32" t="s">
        <v>36</v>
      </c>
      <c r="F107" s="32">
        <v>5</v>
      </c>
      <c r="G107" s="32" t="s">
        <v>12</v>
      </c>
      <c r="H107" s="33">
        <v>7.4999999999999997E-2</v>
      </c>
      <c r="I107" s="9"/>
      <c r="J107" s="9"/>
      <c r="K107" s="9"/>
      <c r="L107" s="9"/>
      <c r="M107" s="9"/>
      <c r="N107" s="9"/>
      <c r="O107" s="9"/>
      <c r="P107" s="41"/>
    </row>
    <row r="108" spans="1:16" x14ac:dyDescent="0.25">
      <c r="A108" s="32" t="s">
        <v>234</v>
      </c>
      <c r="B108" s="32">
        <v>2040</v>
      </c>
      <c r="C108" s="32">
        <v>1</v>
      </c>
      <c r="D108" s="32" t="str">
        <f t="shared" si="9"/>
        <v>2040-1</v>
      </c>
      <c r="E108" s="32" t="s">
        <v>36</v>
      </c>
      <c r="F108" s="32">
        <v>5</v>
      </c>
      <c r="G108" s="32" t="s">
        <v>12</v>
      </c>
      <c r="H108" s="33">
        <f t="shared" si="11"/>
        <v>7.7499999999999999E-2</v>
      </c>
      <c r="I108" s="9"/>
      <c r="J108" s="9"/>
      <c r="K108" s="9"/>
      <c r="L108" s="9"/>
      <c r="M108" s="9"/>
      <c r="N108" s="9"/>
      <c r="O108" s="9"/>
      <c r="P108" s="41"/>
    </row>
    <row r="109" spans="1:16" x14ac:dyDescent="0.25">
      <c r="A109" s="32" t="s">
        <v>234</v>
      </c>
      <c r="B109" s="32">
        <v>2040</v>
      </c>
      <c r="C109" s="32">
        <v>2</v>
      </c>
      <c r="D109" s="32" t="str">
        <f t="shared" si="9"/>
        <v>2040-2</v>
      </c>
      <c r="E109" s="32" t="s">
        <v>36</v>
      </c>
      <c r="F109" s="32">
        <v>5</v>
      </c>
      <c r="G109" s="32" t="s">
        <v>12</v>
      </c>
      <c r="H109" s="33">
        <f t="shared" si="11"/>
        <v>8.008333333333334E-2</v>
      </c>
      <c r="I109" s="9"/>
      <c r="J109" s="9"/>
      <c r="K109" s="9"/>
      <c r="L109" s="9"/>
      <c r="M109" s="9"/>
      <c r="N109" s="9"/>
      <c r="O109" s="9"/>
      <c r="P109" s="41"/>
    </row>
    <row r="110" spans="1:16" x14ac:dyDescent="0.25">
      <c r="A110" s="32" t="s">
        <v>234</v>
      </c>
      <c r="B110" s="32">
        <v>2040</v>
      </c>
      <c r="C110" s="32">
        <v>3</v>
      </c>
      <c r="D110" s="32" t="str">
        <f t="shared" si="9"/>
        <v>2040-3</v>
      </c>
      <c r="E110" s="32" t="s">
        <v>36</v>
      </c>
      <c r="F110" s="32">
        <v>5</v>
      </c>
      <c r="G110" s="32" t="s">
        <v>12</v>
      </c>
      <c r="H110" s="33">
        <f t="shared" si="11"/>
        <v>8.2752777777777786E-2</v>
      </c>
      <c r="I110" s="9"/>
      <c r="J110" s="9"/>
      <c r="K110" s="9"/>
      <c r="L110" s="9"/>
      <c r="M110" s="9"/>
      <c r="N110" s="9"/>
      <c r="O110" s="9"/>
      <c r="P110" s="41"/>
    </row>
    <row r="111" spans="1:16" x14ac:dyDescent="0.25">
      <c r="A111" s="32" t="s">
        <v>234</v>
      </c>
      <c r="B111" s="32">
        <v>2040</v>
      </c>
      <c r="C111" s="32">
        <v>4</v>
      </c>
      <c r="D111" s="32" t="str">
        <f t="shared" si="9"/>
        <v>2040-4</v>
      </c>
      <c r="E111" s="32" t="s">
        <v>36</v>
      </c>
      <c r="F111" s="32">
        <v>5</v>
      </c>
      <c r="G111" s="32" t="s">
        <v>12</v>
      </c>
      <c r="H111" s="33">
        <f t="shared" si="11"/>
        <v>8.5511203703703714E-2</v>
      </c>
      <c r="I111" s="9"/>
      <c r="J111" s="9"/>
      <c r="K111" s="9"/>
      <c r="L111" s="9"/>
      <c r="M111" s="9"/>
      <c r="N111" s="9"/>
      <c r="O111" s="9"/>
      <c r="P111" s="41"/>
    </row>
    <row r="112" spans="1:16" x14ac:dyDescent="0.25">
      <c r="A112" s="32" t="s">
        <v>234</v>
      </c>
      <c r="B112" s="32">
        <v>2040</v>
      </c>
      <c r="C112" s="32">
        <v>5</v>
      </c>
      <c r="D112" s="32" t="str">
        <f t="shared" si="9"/>
        <v>2040-5</v>
      </c>
      <c r="E112" s="32" t="s">
        <v>36</v>
      </c>
      <c r="F112" s="32">
        <v>5</v>
      </c>
      <c r="G112" s="32" t="s">
        <v>12</v>
      </c>
      <c r="H112" s="33">
        <f t="shared" si="11"/>
        <v>8.8361577160493837E-2</v>
      </c>
      <c r="I112" s="9"/>
      <c r="J112" s="9"/>
      <c r="K112" s="9"/>
      <c r="L112" s="9"/>
      <c r="M112" s="9"/>
      <c r="N112" s="9"/>
      <c r="O112" s="9"/>
      <c r="P112" s="41"/>
    </row>
    <row r="113" spans="1:16" x14ac:dyDescent="0.25">
      <c r="A113" s="32" t="s">
        <v>234</v>
      </c>
      <c r="B113" s="32">
        <v>2040</v>
      </c>
      <c r="C113" s="32">
        <v>6</v>
      </c>
      <c r="D113" s="32" t="str">
        <f t="shared" si="9"/>
        <v>2040-6</v>
      </c>
      <c r="E113" s="32" t="s">
        <v>36</v>
      </c>
      <c r="F113" s="32">
        <v>5</v>
      </c>
      <c r="G113" s="32" t="s">
        <v>12</v>
      </c>
      <c r="H113" s="33">
        <f t="shared" si="11"/>
        <v>9.1306963065843627E-2</v>
      </c>
      <c r="I113" s="9"/>
      <c r="J113" s="9"/>
      <c r="K113" s="9"/>
      <c r="L113" s="9"/>
      <c r="M113" s="9"/>
      <c r="N113" s="9"/>
      <c r="O113" s="9"/>
      <c r="P113" s="41"/>
    </row>
    <row r="114" spans="1:16" x14ac:dyDescent="0.25">
      <c r="A114" s="32" t="s">
        <v>234</v>
      </c>
      <c r="B114" s="32">
        <v>2040</v>
      </c>
      <c r="C114" s="32">
        <v>7</v>
      </c>
      <c r="D114" s="32" t="str">
        <f t="shared" si="9"/>
        <v>2040-7</v>
      </c>
      <c r="E114" s="32" t="s">
        <v>36</v>
      </c>
      <c r="F114" s="32">
        <v>5</v>
      </c>
      <c r="G114" s="32" t="s">
        <v>12</v>
      </c>
      <c r="H114" s="33">
        <f t="shared" si="11"/>
        <v>9.4350528501371753E-2</v>
      </c>
      <c r="I114" s="9"/>
      <c r="J114" s="9"/>
      <c r="K114" s="9"/>
      <c r="L114" s="9"/>
      <c r="M114" s="9"/>
      <c r="N114" s="9"/>
      <c r="O114" s="9"/>
      <c r="P114" s="41"/>
    </row>
    <row r="115" spans="1:16" x14ac:dyDescent="0.25">
      <c r="A115" s="32" t="s">
        <v>234</v>
      </c>
      <c r="B115" s="32">
        <v>2040</v>
      </c>
      <c r="C115" s="32">
        <v>8</v>
      </c>
      <c r="D115" s="32" t="str">
        <f t="shared" si="9"/>
        <v>2040-8</v>
      </c>
      <c r="E115" s="32" t="s">
        <v>36</v>
      </c>
      <c r="F115" s="32">
        <v>5</v>
      </c>
      <c r="G115" s="32" t="s">
        <v>12</v>
      </c>
      <c r="H115" s="33">
        <f t="shared" si="11"/>
        <v>9.7495546118084142E-2</v>
      </c>
      <c r="I115" s="9"/>
      <c r="J115" s="9"/>
      <c r="K115" s="9"/>
      <c r="L115" s="9"/>
      <c r="M115" s="9"/>
      <c r="N115" s="9"/>
      <c r="O115" s="9"/>
      <c r="P115" s="41"/>
    </row>
    <row r="116" spans="1:16" x14ac:dyDescent="0.25">
      <c r="A116" s="32" t="s">
        <v>234</v>
      </c>
      <c r="B116" s="32">
        <v>2040</v>
      </c>
      <c r="C116" s="32">
        <v>9</v>
      </c>
      <c r="D116" s="32" t="str">
        <f t="shared" si="9"/>
        <v>2040-9</v>
      </c>
      <c r="E116" s="32" t="s">
        <v>36</v>
      </c>
      <c r="F116" s="32">
        <v>5</v>
      </c>
      <c r="G116" s="32" t="s">
        <v>12</v>
      </c>
      <c r="H116" s="33">
        <f t="shared" si="11"/>
        <v>0.10074539765535362</v>
      </c>
      <c r="I116" s="9"/>
      <c r="J116" s="9"/>
      <c r="K116" s="9"/>
      <c r="L116" s="9"/>
      <c r="M116" s="9"/>
      <c r="N116" s="9"/>
      <c r="O116" s="9"/>
      <c r="P116" s="41"/>
    </row>
    <row r="117" spans="1:16" x14ac:dyDescent="0.25">
      <c r="A117" s="32" t="s">
        <v>234</v>
      </c>
      <c r="B117" s="32">
        <v>2040</v>
      </c>
      <c r="C117" s="32">
        <v>10</v>
      </c>
      <c r="D117" s="32" t="str">
        <f t="shared" si="9"/>
        <v>2040-10</v>
      </c>
      <c r="E117" s="32" t="s">
        <v>36</v>
      </c>
      <c r="F117" s="32">
        <v>5</v>
      </c>
      <c r="G117" s="32" t="s">
        <v>12</v>
      </c>
      <c r="H117" s="33">
        <f t="shared" si="11"/>
        <v>0.10410357757719874</v>
      </c>
      <c r="I117" s="9"/>
      <c r="J117" s="9"/>
      <c r="K117" s="9"/>
      <c r="L117" s="9"/>
      <c r="M117" s="9"/>
      <c r="N117" s="9"/>
      <c r="O117" s="9"/>
      <c r="P117" s="41"/>
    </row>
    <row r="118" spans="1:16" x14ac:dyDescent="0.25">
      <c r="A118" s="32" t="s">
        <v>234</v>
      </c>
      <c r="B118" s="32">
        <v>2040</v>
      </c>
      <c r="C118" s="32">
        <v>11</v>
      </c>
      <c r="D118" s="32" t="str">
        <f t="shared" si="9"/>
        <v>2040-11</v>
      </c>
      <c r="E118" s="32" t="s">
        <v>36</v>
      </c>
      <c r="F118" s="32">
        <v>5</v>
      </c>
      <c r="G118" s="32" t="s">
        <v>12</v>
      </c>
      <c r="H118" s="33">
        <f t="shared" si="11"/>
        <v>0.10757369682977203</v>
      </c>
      <c r="I118" s="9"/>
      <c r="J118" s="9"/>
      <c r="K118" s="9"/>
      <c r="L118" s="9"/>
      <c r="M118" s="9"/>
      <c r="N118" s="9"/>
      <c r="O118" s="9"/>
      <c r="P118" s="41"/>
    </row>
    <row r="119" spans="1:16" x14ac:dyDescent="0.25">
      <c r="A119" s="32" t="s">
        <v>234</v>
      </c>
      <c r="B119" s="32">
        <v>2040</v>
      </c>
      <c r="C119" s="32">
        <v>12</v>
      </c>
      <c r="D119" s="32" t="str">
        <f t="shared" si="9"/>
        <v>2040-12</v>
      </c>
      <c r="E119" s="32" t="s">
        <v>36</v>
      </c>
      <c r="F119" s="32">
        <v>5</v>
      </c>
      <c r="G119" s="32" t="s">
        <v>12</v>
      </c>
      <c r="H119" s="33">
        <f t="shared" si="11"/>
        <v>0.11115948672409776</v>
      </c>
      <c r="I119" s="9"/>
      <c r="J119" s="9"/>
      <c r="K119" s="9"/>
      <c r="L119" s="9"/>
      <c r="M119" s="9"/>
      <c r="N119" s="9"/>
      <c r="O119" s="9"/>
      <c r="P119" s="41"/>
    </row>
    <row r="120" spans="1:16" x14ac:dyDescent="0.25">
      <c r="A120" s="32" t="s">
        <v>234</v>
      </c>
      <c r="B120" s="32">
        <v>2040</v>
      </c>
      <c r="C120" s="32">
        <v>13</v>
      </c>
      <c r="D120" s="32" t="str">
        <f t="shared" si="9"/>
        <v>2040-13</v>
      </c>
      <c r="E120" s="32" t="s">
        <v>36</v>
      </c>
      <c r="F120" s="32">
        <v>5</v>
      </c>
      <c r="G120" s="32" t="s">
        <v>12</v>
      </c>
      <c r="H120" s="33">
        <f t="shared" si="11"/>
        <v>0.11486480294823435</v>
      </c>
      <c r="I120" s="9"/>
      <c r="J120" s="9"/>
      <c r="K120" s="9"/>
      <c r="L120" s="9"/>
      <c r="M120" s="9"/>
      <c r="N120" s="9"/>
      <c r="O120" s="9"/>
      <c r="P120" s="41"/>
    </row>
    <row r="121" spans="1:16" x14ac:dyDescent="0.25">
      <c r="A121" s="32" t="s">
        <v>234</v>
      </c>
      <c r="B121" s="32">
        <v>2045</v>
      </c>
      <c r="C121" s="32">
        <v>0</v>
      </c>
      <c r="D121" s="32" t="str">
        <f t="shared" si="9"/>
        <v>2045-0</v>
      </c>
      <c r="E121" s="32" t="s">
        <v>36</v>
      </c>
      <c r="F121" s="32">
        <v>5</v>
      </c>
      <c r="G121" s="32" t="s">
        <v>12</v>
      </c>
      <c r="H121" s="33">
        <v>0.09</v>
      </c>
      <c r="I121" s="9"/>
      <c r="J121" s="9"/>
      <c r="K121" s="9"/>
      <c r="L121" s="9"/>
      <c r="M121" s="9"/>
      <c r="N121" s="9"/>
      <c r="O121" s="9"/>
      <c r="P121" s="41"/>
    </row>
    <row r="122" spans="1:16" x14ac:dyDescent="0.25">
      <c r="A122" s="32" t="s">
        <v>234</v>
      </c>
      <c r="B122" s="32">
        <v>2045</v>
      </c>
      <c r="C122" s="32">
        <v>1</v>
      </c>
      <c r="D122" s="32" t="str">
        <f t="shared" si="9"/>
        <v>2045-1</v>
      </c>
      <c r="E122" s="32" t="s">
        <v>36</v>
      </c>
      <c r="F122" s="32">
        <v>5</v>
      </c>
      <c r="G122" s="32" t="s">
        <v>12</v>
      </c>
      <c r="H122" s="33">
        <f t="shared" si="10"/>
        <v>9.2999999999999999E-2</v>
      </c>
      <c r="I122" s="9"/>
      <c r="J122" s="9"/>
      <c r="K122" s="9"/>
      <c r="L122" s="9"/>
      <c r="M122" s="9"/>
      <c r="N122" s="9"/>
      <c r="O122" s="9"/>
      <c r="P122" s="41"/>
    </row>
    <row r="123" spans="1:16" x14ac:dyDescent="0.25">
      <c r="A123" s="32" t="s">
        <v>234</v>
      </c>
      <c r="B123" s="32">
        <v>2045</v>
      </c>
      <c r="C123" s="32">
        <v>2</v>
      </c>
      <c r="D123" s="32" t="str">
        <f t="shared" si="9"/>
        <v>2045-2</v>
      </c>
      <c r="E123" s="32" t="s">
        <v>36</v>
      </c>
      <c r="F123" s="32">
        <v>5</v>
      </c>
      <c r="G123" s="32" t="s">
        <v>12</v>
      </c>
      <c r="H123" s="33">
        <f t="shared" si="10"/>
        <v>9.6100000000000005E-2</v>
      </c>
      <c r="I123" s="9"/>
      <c r="J123" s="9"/>
      <c r="K123" s="9"/>
      <c r="L123" s="9"/>
      <c r="M123" s="9"/>
      <c r="N123" s="9"/>
      <c r="O123" s="9"/>
      <c r="P123" s="41"/>
    </row>
    <row r="124" spans="1:16" x14ac:dyDescent="0.25">
      <c r="A124" s="32" t="s">
        <v>234</v>
      </c>
      <c r="B124" s="32">
        <v>2045</v>
      </c>
      <c r="C124" s="32">
        <v>3</v>
      </c>
      <c r="D124" s="32" t="str">
        <f t="shared" si="9"/>
        <v>2045-3</v>
      </c>
      <c r="E124" s="32" t="s">
        <v>36</v>
      </c>
      <c r="F124" s="32">
        <v>5</v>
      </c>
      <c r="G124" s="32" t="s">
        <v>12</v>
      </c>
      <c r="H124" s="33">
        <f t="shared" si="10"/>
        <v>9.9303333333333341E-2</v>
      </c>
      <c r="I124" s="9"/>
      <c r="J124" s="9"/>
      <c r="K124" s="9"/>
      <c r="L124" s="9"/>
      <c r="M124" s="9"/>
      <c r="N124" s="9"/>
      <c r="O124" s="9"/>
      <c r="P124" s="41"/>
    </row>
    <row r="125" spans="1:16" x14ac:dyDescent="0.25">
      <c r="A125" s="32" t="s">
        <v>234</v>
      </c>
      <c r="B125" s="32">
        <v>2045</v>
      </c>
      <c r="C125" s="32">
        <v>4</v>
      </c>
      <c r="D125" s="32" t="str">
        <f t="shared" si="9"/>
        <v>2045-4</v>
      </c>
      <c r="E125" s="32" t="s">
        <v>36</v>
      </c>
      <c r="F125" s="32">
        <v>5</v>
      </c>
      <c r="G125" s="32" t="s">
        <v>12</v>
      </c>
      <c r="H125" s="33">
        <f t="shared" si="10"/>
        <v>0.10261344444444445</v>
      </c>
      <c r="I125" s="9"/>
      <c r="J125" s="9"/>
      <c r="K125" s="9"/>
      <c r="L125" s="9"/>
      <c r="M125" s="9"/>
      <c r="N125" s="9"/>
      <c r="O125" s="9"/>
      <c r="P125" s="41"/>
    </row>
    <row r="126" spans="1:16" x14ac:dyDescent="0.25">
      <c r="A126" s="32" t="s">
        <v>234</v>
      </c>
      <c r="B126" s="32">
        <v>2045</v>
      </c>
      <c r="C126" s="32">
        <v>5</v>
      </c>
      <c r="D126" s="32" t="str">
        <f t="shared" si="9"/>
        <v>2045-5</v>
      </c>
      <c r="E126" s="32" t="s">
        <v>36</v>
      </c>
      <c r="F126" s="32">
        <v>5</v>
      </c>
      <c r="G126" s="32" t="s">
        <v>12</v>
      </c>
      <c r="H126" s="33">
        <f t="shared" si="10"/>
        <v>0.1060338925925926</v>
      </c>
      <c r="I126" s="9"/>
      <c r="J126" s="9"/>
      <c r="K126" s="9"/>
      <c r="L126" s="9"/>
      <c r="M126" s="9"/>
      <c r="N126" s="9"/>
      <c r="O126" s="9"/>
      <c r="P126" s="41"/>
    </row>
    <row r="127" spans="1:16" x14ac:dyDescent="0.25">
      <c r="A127" s="32" t="s">
        <v>234</v>
      </c>
      <c r="B127" s="32">
        <v>2045</v>
      </c>
      <c r="C127" s="32">
        <v>6</v>
      </c>
      <c r="D127" s="32" t="str">
        <f t="shared" si="9"/>
        <v>2045-6</v>
      </c>
      <c r="E127" s="32" t="s">
        <v>36</v>
      </c>
      <c r="F127" s="32">
        <v>5</v>
      </c>
      <c r="G127" s="32" t="s">
        <v>12</v>
      </c>
      <c r="H127" s="33">
        <f t="shared" si="10"/>
        <v>0.10956835567901235</v>
      </c>
      <c r="I127" s="9"/>
      <c r="J127" s="9"/>
      <c r="K127" s="9"/>
      <c r="L127" s="9"/>
      <c r="M127" s="9"/>
      <c r="N127" s="9"/>
      <c r="O127" s="9"/>
      <c r="P127" s="41"/>
    </row>
    <row r="128" spans="1:16" x14ac:dyDescent="0.25">
      <c r="A128" s="32" t="s">
        <v>234</v>
      </c>
      <c r="B128" s="32">
        <v>2045</v>
      </c>
      <c r="C128" s="32">
        <v>7</v>
      </c>
      <c r="D128" s="32" t="str">
        <f t="shared" si="9"/>
        <v>2045-7</v>
      </c>
      <c r="E128" s="32" t="s">
        <v>36</v>
      </c>
      <c r="F128" s="32">
        <v>5</v>
      </c>
      <c r="G128" s="32" t="s">
        <v>12</v>
      </c>
      <c r="H128" s="33">
        <f t="shared" si="10"/>
        <v>0.1132206342016461</v>
      </c>
      <c r="I128" s="9"/>
      <c r="J128" s="9"/>
      <c r="K128" s="9"/>
      <c r="L128" s="9"/>
      <c r="M128" s="9"/>
      <c r="N128" s="9"/>
      <c r="O128" s="9"/>
      <c r="P128" s="41"/>
    </row>
    <row r="129" spans="1:16" x14ac:dyDescent="0.25">
      <c r="A129" s="32" t="s">
        <v>234</v>
      </c>
      <c r="B129" s="32">
        <v>2045</v>
      </c>
      <c r="C129" s="32">
        <v>8</v>
      </c>
      <c r="D129" s="32" t="str">
        <f t="shared" ref="D129:D134" si="12">_xlfn.CONCAT(B129,"-",C129)</f>
        <v>2045-8</v>
      </c>
      <c r="E129" s="32" t="s">
        <v>36</v>
      </c>
      <c r="F129" s="32">
        <v>5</v>
      </c>
      <c r="G129" s="32" t="s">
        <v>12</v>
      </c>
      <c r="H129" s="33">
        <f t="shared" ref="H129" si="13">H128 + H128/30</f>
        <v>0.11699465534170098</v>
      </c>
      <c r="I129" s="9"/>
      <c r="J129" s="9"/>
      <c r="K129" s="9"/>
      <c r="L129" s="9"/>
      <c r="M129" s="9"/>
      <c r="N129" s="9"/>
      <c r="O129" s="9"/>
      <c r="P129" s="41"/>
    </row>
    <row r="130" spans="1:16" x14ac:dyDescent="0.25">
      <c r="A130" s="32" t="s">
        <v>234</v>
      </c>
      <c r="B130" s="32">
        <v>2050</v>
      </c>
      <c r="C130" s="32">
        <v>0</v>
      </c>
      <c r="D130" s="32" t="str">
        <f t="shared" si="12"/>
        <v>2050-0</v>
      </c>
      <c r="E130" s="32" t="s">
        <v>36</v>
      </c>
      <c r="F130" s="32">
        <v>5</v>
      </c>
      <c r="G130" s="32" t="s">
        <v>12</v>
      </c>
      <c r="H130" s="33">
        <v>0.11</v>
      </c>
      <c r="I130" s="9"/>
      <c r="J130" s="9"/>
      <c r="K130" s="9"/>
      <c r="L130" s="9"/>
      <c r="M130" s="9"/>
      <c r="N130" s="9"/>
      <c r="O130" s="9"/>
      <c r="P130" s="41"/>
    </row>
    <row r="131" spans="1:16" x14ac:dyDescent="0.25">
      <c r="A131" s="32" t="s">
        <v>234</v>
      </c>
      <c r="B131" s="32">
        <v>2050</v>
      </c>
      <c r="C131" s="32">
        <v>1</v>
      </c>
      <c r="D131" s="32" t="str">
        <f t="shared" si="12"/>
        <v>2050-1</v>
      </c>
      <c r="E131" s="32" t="s">
        <v>36</v>
      </c>
      <c r="F131" s="32">
        <v>5</v>
      </c>
      <c r="G131" s="32" t="s">
        <v>12</v>
      </c>
      <c r="H131" s="33">
        <f t="shared" ref="H131:H133" si="14">H130 + H130/30</f>
        <v>0.11366666666666667</v>
      </c>
      <c r="I131" s="9"/>
      <c r="J131" s="9"/>
      <c r="K131" s="9"/>
      <c r="L131" s="9"/>
      <c r="M131" s="9"/>
      <c r="N131" s="9"/>
      <c r="O131" s="9"/>
      <c r="P131" s="41"/>
    </row>
    <row r="132" spans="1:16" x14ac:dyDescent="0.25">
      <c r="A132" s="32" t="s">
        <v>234</v>
      </c>
      <c r="B132" s="32">
        <v>2050</v>
      </c>
      <c r="C132" s="32">
        <v>2</v>
      </c>
      <c r="D132" s="32" t="str">
        <f t="shared" si="12"/>
        <v>2050-2</v>
      </c>
      <c r="E132" s="32" t="s">
        <v>36</v>
      </c>
      <c r="F132" s="32">
        <v>5</v>
      </c>
      <c r="G132" s="32" t="s">
        <v>12</v>
      </c>
      <c r="H132" s="33">
        <f t="shared" si="14"/>
        <v>0.11745555555555555</v>
      </c>
      <c r="I132" s="9"/>
      <c r="J132" s="9"/>
      <c r="K132" s="9"/>
      <c r="L132" s="9"/>
      <c r="M132" s="9"/>
      <c r="N132" s="9"/>
      <c r="O132" s="9"/>
      <c r="P132" s="41"/>
    </row>
    <row r="133" spans="1:16" x14ac:dyDescent="0.25">
      <c r="A133" s="32" t="s">
        <v>234</v>
      </c>
      <c r="B133" s="32">
        <v>2050</v>
      </c>
      <c r="C133" s="32">
        <v>3</v>
      </c>
      <c r="D133" s="32" t="str">
        <f t="shared" si="12"/>
        <v>2050-3</v>
      </c>
      <c r="E133" s="32" t="s">
        <v>36</v>
      </c>
      <c r="F133" s="32">
        <v>5</v>
      </c>
      <c r="G133" s="32" t="s">
        <v>12</v>
      </c>
      <c r="H133" s="33">
        <f t="shared" si="14"/>
        <v>0.12137074074074074</v>
      </c>
      <c r="I133" s="9"/>
      <c r="J133" s="9"/>
      <c r="K133" s="9"/>
      <c r="L133" s="9"/>
      <c r="M133" s="9"/>
      <c r="N133" s="9"/>
      <c r="O133" s="9"/>
      <c r="P133" s="41"/>
    </row>
    <row r="134" spans="1:16" x14ac:dyDescent="0.25">
      <c r="A134" s="32" t="s">
        <v>117</v>
      </c>
      <c r="B134" s="32" t="s">
        <v>117</v>
      </c>
      <c r="C134" s="32" t="s">
        <v>117</v>
      </c>
      <c r="D134" s="32" t="str">
        <f t="shared" si="12"/>
        <v>…-…</v>
      </c>
      <c r="E134" s="32" t="s">
        <v>117</v>
      </c>
      <c r="F134" s="32" t="s">
        <v>117</v>
      </c>
      <c r="G134" s="32" t="s">
        <v>117</v>
      </c>
      <c r="H134" s="32" t="s">
        <v>117</v>
      </c>
      <c r="I134" s="9"/>
      <c r="J134" s="9"/>
      <c r="K134" s="9"/>
      <c r="L134" s="9"/>
      <c r="M134" s="9"/>
      <c r="N134" s="9"/>
      <c r="O134" s="9"/>
      <c r="P134" s="41"/>
    </row>
    <row r="135" spans="1:16" ht="15.6" customHeight="1" x14ac:dyDescent="0.25">
      <c r="A135" s="306"/>
      <c r="B135" s="306"/>
      <c r="C135" s="306"/>
      <c r="D135" s="306"/>
      <c r="E135" s="306"/>
      <c r="F135" s="306"/>
      <c r="G135" s="306"/>
      <c r="H135" s="306"/>
      <c r="I135" s="306"/>
      <c r="J135" s="306"/>
      <c r="K135" s="306"/>
      <c r="L135" s="306"/>
      <c r="M135" s="9"/>
      <c r="N135" s="9"/>
      <c r="O135" s="9"/>
      <c r="P135" s="41"/>
    </row>
    <row r="136" spans="1:16" x14ac:dyDescent="0.25">
      <c r="A136" s="41"/>
      <c r="B136" s="41"/>
      <c r="C136" s="41"/>
      <c r="D136" s="41"/>
      <c r="E136" s="41"/>
      <c r="F136" s="41"/>
      <c r="G136" s="41"/>
      <c r="H136" s="41"/>
      <c r="I136" s="41"/>
      <c r="J136" s="41"/>
      <c r="K136" s="41"/>
      <c r="L136" s="41"/>
      <c r="M136" s="41"/>
      <c r="N136" s="41"/>
      <c r="O136" s="41"/>
      <c r="P136" s="41"/>
    </row>
    <row r="137" spans="1:16" x14ac:dyDescent="0.25">
      <c r="C137" s="2"/>
      <c r="D137" s="2"/>
      <c r="E137" s="2"/>
      <c r="F137" s="2"/>
    </row>
    <row r="138" spans="1:16" x14ac:dyDescent="0.25">
      <c r="A138" s="86">
        <v>2030</v>
      </c>
      <c r="C138" s="2"/>
      <c r="D138" s="2"/>
      <c r="E138" s="2"/>
      <c r="F138" s="2"/>
    </row>
    <row r="139" spans="1:16" x14ac:dyDescent="0.25">
      <c r="A139" s="86">
        <v>2035</v>
      </c>
      <c r="C139" s="2"/>
      <c r="D139" s="2"/>
      <c r="E139" s="2"/>
      <c r="F139" s="2"/>
    </row>
    <row r="140" spans="1:16" x14ac:dyDescent="0.25">
      <c r="A140" s="86">
        <v>2040</v>
      </c>
    </row>
    <row r="141" spans="1:16" x14ac:dyDescent="0.25">
      <c r="A141" s="86">
        <v>2045</v>
      </c>
    </row>
    <row r="142" spans="1:16" x14ac:dyDescent="0.25">
      <c r="A142" s="86">
        <v>2050</v>
      </c>
    </row>
  </sheetData>
  <mergeCells count="53">
    <mergeCell ref="A135:L135"/>
    <mergeCell ref="A49:A51"/>
    <mergeCell ref="G50:K50"/>
    <mergeCell ref="A53:L53"/>
    <mergeCell ref="A54:L54"/>
    <mergeCell ref="A60:F60"/>
    <mergeCell ref="A61:F61"/>
    <mergeCell ref="B48:D48"/>
    <mergeCell ref="H41:H42"/>
    <mergeCell ref="I41:I42"/>
    <mergeCell ref="J41:J42"/>
    <mergeCell ref="L41:L42"/>
    <mergeCell ref="B43:D43"/>
    <mergeCell ref="B44:D44"/>
    <mergeCell ref="B45:D45"/>
    <mergeCell ref="B46:D46"/>
    <mergeCell ref="B47:D47"/>
    <mergeCell ref="M41:M42"/>
    <mergeCell ref="N41:N42"/>
    <mergeCell ref="A37:O37"/>
    <mergeCell ref="A38:O38"/>
    <mergeCell ref="C39:O39"/>
    <mergeCell ref="A40:A42"/>
    <mergeCell ref="B40:D42"/>
    <mergeCell ref="E40:G40"/>
    <mergeCell ref="H40:J40"/>
    <mergeCell ref="K40:K42"/>
    <mergeCell ref="L40:N40"/>
    <mergeCell ref="O40:O42"/>
    <mergeCell ref="A25:O25"/>
    <mergeCell ref="A26:O26"/>
    <mergeCell ref="B27:D27"/>
    <mergeCell ref="F27:K27"/>
    <mergeCell ref="J29:J30"/>
    <mergeCell ref="K29:K30"/>
    <mergeCell ref="K14:K15"/>
    <mergeCell ref="L14:N14"/>
    <mergeCell ref="O14:O15"/>
    <mergeCell ref="A22:F24"/>
    <mergeCell ref="G23:K23"/>
    <mergeCell ref="O23:O24"/>
    <mergeCell ref="A14:A15"/>
    <mergeCell ref="B14:D14"/>
    <mergeCell ref="E14:E15"/>
    <mergeCell ref="F14:F15"/>
    <mergeCell ref="G14:I14"/>
    <mergeCell ref="J14:J15"/>
    <mergeCell ref="A13:O13"/>
    <mergeCell ref="A1:O1"/>
    <mergeCell ref="A2:O2"/>
    <mergeCell ref="A3:O3"/>
    <mergeCell ref="A4:O11"/>
    <mergeCell ref="A12:O12"/>
  </mergeCells>
  <dataValidations count="1">
    <dataValidation type="list" allowBlank="1" showInputMessage="1" showErrorMessage="1" sqref="B39" xr:uid="{DCD81184-7171-44EB-A75D-795D2DCC5A61}">
      <formula1>$A$138:$A$142</formula1>
    </dataValidation>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5DA8A-1A42-4B02-A651-903DF06A1590}">
  <sheetPr>
    <tabColor theme="9" tint="-0.249977111117893"/>
  </sheetPr>
  <dimension ref="A1:AJ160"/>
  <sheetViews>
    <sheetView workbookViewId="0">
      <selection sqref="A1:Q1"/>
    </sheetView>
  </sheetViews>
  <sheetFormatPr defaultRowHeight="15" x14ac:dyDescent="0.25"/>
  <cols>
    <col min="1" max="1" width="18.42578125" customWidth="1"/>
    <col min="2" max="2" width="10" style="100" bestFit="1" customWidth="1"/>
    <col min="3" max="3" width="11.42578125" style="100" customWidth="1"/>
    <col min="4" max="4" width="11.85546875" customWidth="1"/>
    <col min="5" max="5" width="11.140625" customWidth="1"/>
    <col min="6" max="6" width="11.7109375" style="100" customWidth="1"/>
    <col min="7" max="7" width="10.5703125" customWidth="1"/>
    <col min="8" max="8" width="11.28515625" customWidth="1"/>
    <col min="9" max="9" width="13.42578125" customWidth="1"/>
    <col min="10" max="10" width="13" customWidth="1"/>
    <col min="11" max="11" width="13.28515625" customWidth="1"/>
    <col min="12" max="12" width="13.7109375" customWidth="1"/>
    <col min="13" max="13" width="12.85546875" customWidth="1"/>
    <col min="14" max="14" width="13.140625" customWidth="1"/>
    <col min="15" max="15" width="11.42578125" bestFit="1" customWidth="1"/>
    <col min="16" max="16" width="13.5703125" customWidth="1"/>
    <col min="17" max="17" width="14.28515625" customWidth="1"/>
    <col min="18" max="18" width="4" customWidth="1"/>
    <col min="19" max="19" width="12.5703125" bestFit="1" customWidth="1"/>
    <col min="20" max="20" width="22.7109375" bestFit="1" customWidth="1"/>
    <col min="21" max="21" width="28" bestFit="1" customWidth="1"/>
  </cols>
  <sheetData>
    <row r="1" spans="1:25" x14ac:dyDescent="0.25">
      <c r="A1" s="265" t="s">
        <v>408</v>
      </c>
      <c r="B1" s="265"/>
      <c r="C1" s="265"/>
      <c r="D1" s="265"/>
      <c r="E1" s="265"/>
      <c r="F1" s="265"/>
      <c r="G1" s="265"/>
      <c r="H1" s="265"/>
      <c r="I1" s="265"/>
      <c r="J1" s="265"/>
      <c r="K1" s="265"/>
      <c r="L1" s="265"/>
      <c r="M1" s="265"/>
      <c r="N1" s="265"/>
      <c r="O1" s="265"/>
      <c r="P1" s="265"/>
      <c r="Q1" s="265"/>
      <c r="R1" s="156"/>
    </row>
    <row r="2" spans="1:25" ht="86.25" customHeight="1" x14ac:dyDescent="0.25">
      <c r="A2" s="264" t="s">
        <v>740</v>
      </c>
      <c r="B2" s="264"/>
      <c r="C2" s="264"/>
      <c r="D2" s="264"/>
      <c r="E2" s="264"/>
      <c r="F2" s="264"/>
      <c r="G2" s="264"/>
      <c r="H2" s="264"/>
      <c r="I2" s="264"/>
      <c r="J2" s="264"/>
      <c r="K2" s="264"/>
      <c r="L2" s="264"/>
      <c r="M2" s="264"/>
      <c r="N2" s="264"/>
      <c r="O2" s="264"/>
      <c r="P2" s="264"/>
      <c r="Q2" s="264"/>
      <c r="R2" s="156"/>
    </row>
    <row r="3" spans="1:25" ht="17.45" customHeight="1" x14ac:dyDescent="0.25">
      <c r="A3" s="314" t="s">
        <v>739</v>
      </c>
      <c r="B3" s="314"/>
      <c r="C3" s="314"/>
      <c r="D3" s="314"/>
      <c r="E3" s="314"/>
      <c r="F3" s="314"/>
      <c r="G3" s="314"/>
      <c r="H3" s="314"/>
      <c r="I3" s="314"/>
      <c r="J3" s="314"/>
      <c r="K3" s="314"/>
      <c r="L3" s="314"/>
      <c r="M3" s="314"/>
      <c r="N3" s="314"/>
      <c r="O3" s="314"/>
      <c r="P3" s="314"/>
      <c r="Q3" s="314"/>
      <c r="R3" s="156"/>
    </row>
    <row r="4" spans="1:25" x14ac:dyDescent="0.25">
      <c r="A4" s="315" t="s">
        <v>668</v>
      </c>
      <c r="B4" s="315"/>
      <c r="C4" s="315"/>
      <c r="D4" s="315"/>
      <c r="E4" s="315"/>
      <c r="F4" s="315"/>
      <c r="G4" s="315"/>
      <c r="H4" s="315"/>
      <c r="I4" s="316"/>
      <c r="J4" s="317" t="s">
        <v>669</v>
      </c>
      <c r="K4" s="317"/>
      <c r="L4" s="317"/>
      <c r="M4" s="317"/>
      <c r="N4" s="317"/>
      <c r="O4" s="317"/>
      <c r="P4" s="317"/>
      <c r="Q4" s="317"/>
      <c r="R4" s="156"/>
    </row>
    <row r="5" spans="1:25" ht="155.25" customHeight="1" x14ac:dyDescent="0.25">
      <c r="A5" s="311" t="s">
        <v>741</v>
      </c>
      <c r="B5" s="311"/>
      <c r="C5" s="311"/>
      <c r="D5" s="311"/>
      <c r="E5" s="311"/>
      <c r="F5" s="311"/>
      <c r="G5" s="311"/>
      <c r="H5" s="311"/>
      <c r="I5" s="312"/>
      <c r="J5" s="313" t="s">
        <v>742</v>
      </c>
      <c r="K5" s="313"/>
      <c r="L5" s="313"/>
      <c r="M5" s="313"/>
      <c r="N5" s="313"/>
      <c r="O5" s="313"/>
      <c r="P5" s="313"/>
      <c r="Q5" s="313"/>
      <c r="R5" s="156"/>
    </row>
    <row r="6" spans="1:25" x14ac:dyDescent="0.25">
      <c r="A6" s="157" t="s">
        <v>743</v>
      </c>
      <c r="B6" s="158"/>
      <c r="C6" s="158"/>
      <c r="D6" s="158"/>
      <c r="E6" s="158"/>
      <c r="F6" s="158"/>
      <c r="G6" s="159"/>
      <c r="H6" s="159"/>
      <c r="I6" s="160"/>
      <c r="J6" s="318" t="s">
        <v>743</v>
      </c>
      <c r="K6" s="318"/>
      <c r="L6" s="318"/>
      <c r="M6" s="318"/>
      <c r="N6" s="318"/>
      <c r="O6" s="318"/>
      <c r="P6" s="319"/>
      <c r="Q6" s="161"/>
      <c r="R6" s="156"/>
    </row>
    <row r="7" spans="1:25" ht="30" customHeight="1" x14ac:dyDescent="0.25">
      <c r="A7" s="162" t="s">
        <v>670</v>
      </c>
      <c r="B7" s="163" t="s">
        <v>423</v>
      </c>
      <c r="C7" s="320" t="s">
        <v>704</v>
      </c>
      <c r="D7" s="320"/>
      <c r="E7" s="320"/>
      <c r="F7" s="320"/>
      <c r="G7" s="159"/>
      <c r="H7" s="159"/>
      <c r="I7" s="160"/>
      <c r="J7" s="321" t="s">
        <v>670</v>
      </c>
      <c r="K7" s="322"/>
      <c r="L7" s="164" t="s">
        <v>424</v>
      </c>
      <c r="M7" s="323" t="s">
        <v>704</v>
      </c>
      <c r="N7" s="318"/>
      <c r="O7" s="318"/>
      <c r="P7" s="319"/>
      <c r="Q7" s="161"/>
      <c r="R7" s="156"/>
    </row>
    <row r="8" spans="1:25" x14ac:dyDescent="0.25">
      <c r="A8" s="158" t="s">
        <v>411</v>
      </c>
      <c r="B8" s="163">
        <v>-800</v>
      </c>
      <c r="C8" s="320" t="s">
        <v>410</v>
      </c>
      <c r="D8" s="320"/>
      <c r="E8" s="320"/>
      <c r="F8" s="320"/>
      <c r="G8" s="159"/>
      <c r="H8" s="159"/>
      <c r="I8" s="160"/>
      <c r="J8" s="324" t="s">
        <v>411</v>
      </c>
      <c r="K8" s="325"/>
      <c r="L8" s="164">
        <v>-400</v>
      </c>
      <c r="M8" s="323" t="s">
        <v>410</v>
      </c>
      <c r="N8" s="318"/>
      <c r="O8" s="318"/>
      <c r="P8" s="319"/>
      <c r="Q8" s="161"/>
      <c r="R8" s="156"/>
    </row>
    <row r="9" spans="1:25" x14ac:dyDescent="0.25">
      <c r="A9" s="158" t="s">
        <v>409</v>
      </c>
      <c r="B9" s="163">
        <v>-500</v>
      </c>
      <c r="C9" s="320" t="s">
        <v>410</v>
      </c>
      <c r="D9" s="320"/>
      <c r="E9" s="320"/>
      <c r="F9" s="320"/>
      <c r="G9" s="159"/>
      <c r="H9" s="159"/>
      <c r="I9" s="160"/>
      <c r="J9" s="335" t="s">
        <v>409</v>
      </c>
      <c r="K9" s="336"/>
      <c r="L9" s="164">
        <v>-200</v>
      </c>
      <c r="M9" s="323" t="s">
        <v>410</v>
      </c>
      <c r="N9" s="318"/>
      <c r="O9" s="318"/>
      <c r="P9" s="319"/>
      <c r="Q9" s="161"/>
      <c r="R9" s="156"/>
    </row>
    <row r="10" spans="1:25" x14ac:dyDescent="0.25">
      <c r="A10" s="162" t="s">
        <v>671</v>
      </c>
      <c r="B10" s="165">
        <v>2700000</v>
      </c>
      <c r="C10" s="320" t="s">
        <v>672</v>
      </c>
      <c r="D10" s="320"/>
      <c r="E10" s="320"/>
      <c r="F10" s="320"/>
      <c r="G10" s="159"/>
      <c r="H10" s="159"/>
      <c r="I10" s="160"/>
      <c r="J10" s="337" t="s">
        <v>673</v>
      </c>
      <c r="K10" s="337"/>
      <c r="L10" s="166">
        <v>5000000</v>
      </c>
      <c r="M10" s="338" t="s">
        <v>672</v>
      </c>
      <c r="N10" s="338"/>
      <c r="O10" s="338"/>
      <c r="P10" s="338"/>
      <c r="Q10" s="161"/>
      <c r="R10" s="156"/>
    </row>
    <row r="11" spans="1:25" ht="15" customHeight="1" thickBot="1" x14ac:dyDescent="0.3">
      <c r="A11" s="339" t="s">
        <v>412</v>
      </c>
      <c r="B11" s="265"/>
      <c r="C11" s="265"/>
      <c r="D11" s="265"/>
      <c r="E11" s="265"/>
      <c r="F11" s="265"/>
      <c r="G11" s="265"/>
      <c r="H11" s="265"/>
      <c r="I11" s="265"/>
      <c r="J11" s="265"/>
      <c r="K11" s="265"/>
      <c r="L11" s="265"/>
      <c r="M11" s="265"/>
      <c r="N11" s="265"/>
      <c r="O11" s="265"/>
      <c r="P11" s="265"/>
      <c r="Q11" s="265"/>
      <c r="R11" s="156"/>
    </row>
    <row r="12" spans="1:25" s="168" customFormat="1" ht="37.9" customHeight="1" x14ac:dyDescent="0.25">
      <c r="A12" s="340" t="s">
        <v>668</v>
      </c>
      <c r="B12" s="340"/>
      <c r="C12" s="340"/>
      <c r="D12" s="341" t="s">
        <v>669</v>
      </c>
      <c r="E12" s="341"/>
      <c r="F12" s="341"/>
      <c r="G12" s="341"/>
      <c r="H12" s="342" t="s">
        <v>228</v>
      </c>
      <c r="I12" s="343"/>
      <c r="J12" s="344"/>
      <c r="K12" s="345" t="s">
        <v>705</v>
      </c>
      <c r="L12" s="346"/>
      <c r="M12" s="346"/>
      <c r="N12" s="346"/>
      <c r="O12" s="346"/>
      <c r="P12" s="346"/>
      <c r="Q12" s="347"/>
      <c r="R12" s="167"/>
      <c r="S12"/>
      <c r="T12"/>
      <c r="U12"/>
      <c r="V12"/>
      <c r="W12"/>
      <c r="X12"/>
      <c r="Y12"/>
    </row>
    <row r="13" spans="1:25" s="168" customFormat="1" ht="37.9" customHeight="1" x14ac:dyDescent="0.25">
      <c r="A13" s="169"/>
      <c r="B13" s="169"/>
      <c r="C13" s="169"/>
      <c r="D13" s="170"/>
      <c r="E13" s="170"/>
      <c r="F13" s="170"/>
      <c r="G13" s="170"/>
      <c r="H13" s="352" t="s">
        <v>229</v>
      </c>
      <c r="I13" s="353" t="s">
        <v>173</v>
      </c>
      <c r="J13" s="354" t="s">
        <v>174</v>
      </c>
      <c r="K13" s="326" t="s">
        <v>674</v>
      </c>
      <c r="L13" s="327"/>
      <c r="M13" s="327"/>
      <c r="N13" s="328"/>
      <c r="O13" s="329" t="s">
        <v>675</v>
      </c>
      <c r="P13" s="327"/>
      <c r="Q13" s="330"/>
      <c r="R13" s="167"/>
      <c r="S13"/>
      <c r="T13"/>
      <c r="U13"/>
      <c r="V13"/>
      <c r="W13"/>
      <c r="X13"/>
      <c r="Y13"/>
    </row>
    <row r="14" spans="1:25" s="168" customFormat="1" x14ac:dyDescent="0.25">
      <c r="A14" s="169"/>
      <c r="B14" s="169"/>
      <c r="C14" s="169"/>
      <c r="D14" s="170"/>
      <c r="E14" s="170"/>
      <c r="F14" s="170"/>
      <c r="G14" s="170"/>
      <c r="H14" s="352"/>
      <c r="I14" s="353"/>
      <c r="J14" s="354"/>
      <c r="K14" s="333" t="s">
        <v>676</v>
      </c>
      <c r="L14" s="279" t="s">
        <v>677</v>
      </c>
      <c r="M14" s="279" t="s">
        <v>678</v>
      </c>
      <c r="N14" s="279" t="s">
        <v>679</v>
      </c>
      <c r="O14" s="279" t="s">
        <v>680</v>
      </c>
      <c r="P14" s="279" t="s">
        <v>681</v>
      </c>
      <c r="Q14" s="331" t="s">
        <v>682</v>
      </c>
      <c r="R14" s="167"/>
      <c r="S14"/>
      <c r="T14"/>
      <c r="U14"/>
      <c r="V14"/>
      <c r="W14"/>
      <c r="X14"/>
      <c r="Y14"/>
    </row>
    <row r="15" spans="1:25" x14ac:dyDescent="0.25">
      <c r="A15" s="311" t="s">
        <v>744</v>
      </c>
      <c r="B15" s="311"/>
      <c r="C15" s="312"/>
      <c r="D15" s="350" t="s">
        <v>745</v>
      </c>
      <c r="E15" s="313"/>
      <c r="F15" s="313"/>
      <c r="G15" s="313"/>
      <c r="H15" s="352"/>
      <c r="I15" s="353"/>
      <c r="J15" s="354"/>
      <c r="K15" s="334"/>
      <c r="L15" s="268"/>
      <c r="M15" s="268"/>
      <c r="N15" s="268"/>
      <c r="O15" s="268"/>
      <c r="P15" s="268"/>
      <c r="Q15" s="332"/>
      <c r="R15" s="156"/>
    </row>
    <row r="16" spans="1:25" ht="14.45" customHeight="1" thickBot="1" x14ac:dyDescent="0.3">
      <c r="A16" s="311"/>
      <c r="B16" s="311"/>
      <c r="C16" s="312"/>
      <c r="D16" s="350"/>
      <c r="E16" s="313"/>
      <c r="F16" s="313"/>
      <c r="G16" s="313"/>
      <c r="H16" s="171">
        <v>1</v>
      </c>
      <c r="I16" s="172">
        <v>0</v>
      </c>
      <c r="J16" s="172">
        <v>4.0000000000000002E-4</v>
      </c>
      <c r="K16" s="173" t="s">
        <v>426</v>
      </c>
      <c r="L16" s="174">
        <v>0</v>
      </c>
      <c r="M16" s="174">
        <v>4.2000000000000002E-4</v>
      </c>
      <c r="N16" s="174">
        <v>2.1000000000000001E-4</v>
      </c>
      <c r="O16" s="175" t="s">
        <v>426</v>
      </c>
      <c r="P16" s="176">
        <v>80</v>
      </c>
      <c r="Q16" s="177">
        <v>50</v>
      </c>
      <c r="R16" s="156"/>
    </row>
    <row r="17" spans="1:18" ht="14.45" customHeight="1" thickBot="1" x14ac:dyDescent="0.3">
      <c r="A17" s="311"/>
      <c r="B17" s="311"/>
      <c r="C17" s="312"/>
      <c r="D17" s="350"/>
      <c r="E17" s="313"/>
      <c r="F17" s="313"/>
      <c r="G17" s="313"/>
      <c r="H17" s="178">
        <v>2</v>
      </c>
      <c r="I17" s="179">
        <v>4.0000000000000002E-4</v>
      </c>
      <c r="J17" s="179">
        <v>6.9999999999999999E-4</v>
      </c>
      <c r="K17" s="180" t="s">
        <v>423</v>
      </c>
      <c r="L17" s="181">
        <v>4.2000000000000002E-4</v>
      </c>
      <c r="M17" s="181">
        <v>5.0000000000000001E-4</v>
      </c>
      <c r="N17" s="181">
        <v>4.6000000000000001E-4</v>
      </c>
      <c r="O17" s="182" t="s">
        <v>423</v>
      </c>
      <c r="P17" s="183">
        <f>P16+20</f>
        <v>100</v>
      </c>
      <c r="Q17" s="184">
        <v>90</v>
      </c>
      <c r="R17" s="156"/>
    </row>
    <row r="18" spans="1:18" ht="14.45" customHeight="1" thickBot="1" x14ac:dyDescent="0.3">
      <c r="A18" s="311"/>
      <c r="B18" s="311"/>
      <c r="C18" s="312"/>
      <c r="D18" s="350"/>
      <c r="E18" s="313"/>
      <c r="F18" s="313"/>
      <c r="G18" s="313"/>
      <c r="H18" s="171">
        <v>3</v>
      </c>
      <c r="I18" s="172">
        <v>6.9999999999999999E-4</v>
      </c>
      <c r="J18" s="172">
        <v>2.7000000000000001E-3</v>
      </c>
      <c r="K18" s="173" t="s">
        <v>427</v>
      </c>
      <c r="L18" s="174">
        <v>5.0000000000000001E-4</v>
      </c>
      <c r="M18" s="174">
        <v>5.9900000000000003E-4</v>
      </c>
      <c r="N18" s="174">
        <v>5.4950000000000008E-4</v>
      </c>
      <c r="O18" s="175" t="s">
        <v>427</v>
      </c>
      <c r="P18" s="176">
        <f>P17+20</f>
        <v>120</v>
      </c>
      <c r="Q18" s="177">
        <v>100</v>
      </c>
      <c r="R18" s="156"/>
    </row>
    <row r="19" spans="1:18" ht="14.45" customHeight="1" thickBot="1" x14ac:dyDescent="0.3">
      <c r="A19" s="311"/>
      <c r="B19" s="311"/>
      <c r="C19" s="312"/>
      <c r="D19" s="350"/>
      <c r="E19" s="313"/>
      <c r="F19" s="313"/>
      <c r="G19" s="313"/>
      <c r="H19" s="185">
        <v>4</v>
      </c>
      <c r="I19" s="186">
        <v>2.7000000000000001E-3</v>
      </c>
      <c r="J19" s="186">
        <v>0.01</v>
      </c>
      <c r="K19" s="173" t="s">
        <v>428</v>
      </c>
      <c r="L19" s="174">
        <v>5.9900000000000003E-4</v>
      </c>
      <c r="M19" s="174">
        <v>6.4900000000000005E-4</v>
      </c>
      <c r="N19" s="174">
        <v>6.2399999999999999E-4</v>
      </c>
      <c r="O19" s="175" t="s">
        <v>428</v>
      </c>
      <c r="P19" s="176">
        <f>P18+30</f>
        <v>150</v>
      </c>
      <c r="Q19" s="177">
        <v>130</v>
      </c>
      <c r="R19" s="156"/>
    </row>
    <row r="20" spans="1:18" ht="14.45" customHeight="1" thickBot="1" x14ac:dyDescent="0.3">
      <c r="A20" s="311"/>
      <c r="B20" s="311"/>
      <c r="C20" s="312"/>
      <c r="D20" s="350"/>
      <c r="E20" s="313"/>
      <c r="F20" s="313"/>
      <c r="G20" s="313"/>
      <c r="H20" s="187">
        <v>5</v>
      </c>
      <c r="I20" s="172">
        <v>0.01</v>
      </c>
      <c r="J20" s="172">
        <v>7.0000000000000007E-2</v>
      </c>
      <c r="K20" s="173" t="s">
        <v>429</v>
      </c>
      <c r="L20" s="174">
        <v>6.4900000000000005E-4</v>
      </c>
      <c r="M20" s="174">
        <v>7.4800000000000008E-4</v>
      </c>
      <c r="N20" s="174">
        <v>6.9850000000000012E-4</v>
      </c>
      <c r="O20" s="175" t="s">
        <v>429</v>
      </c>
      <c r="P20" s="176">
        <f>P19+30</f>
        <v>180</v>
      </c>
      <c r="Q20" s="177">
        <v>150</v>
      </c>
      <c r="R20" s="156"/>
    </row>
    <row r="21" spans="1:18" ht="14.45" customHeight="1" thickBot="1" x14ac:dyDescent="0.3">
      <c r="A21" s="311"/>
      <c r="B21" s="311"/>
      <c r="C21" s="312"/>
      <c r="D21" s="350"/>
      <c r="E21" s="313"/>
      <c r="F21" s="313"/>
      <c r="G21" s="313"/>
      <c r="H21" s="171">
        <v>6</v>
      </c>
      <c r="I21" s="172">
        <v>7.0000000000000007E-2</v>
      </c>
      <c r="J21" s="172">
        <v>0.2</v>
      </c>
      <c r="K21" s="188" t="s">
        <v>424</v>
      </c>
      <c r="L21" s="189">
        <v>7.4800000000000008E-4</v>
      </c>
      <c r="M21" s="189">
        <v>8.5599999999999999E-4</v>
      </c>
      <c r="N21" s="189">
        <v>8.0199999999999998E-4</v>
      </c>
      <c r="O21" s="190" t="s">
        <v>424</v>
      </c>
      <c r="P21" s="191">
        <f>P20+250</f>
        <v>430</v>
      </c>
      <c r="Q21" s="192">
        <v>340</v>
      </c>
      <c r="R21" s="156"/>
    </row>
    <row r="22" spans="1:18" ht="14.45" customHeight="1" thickBot="1" x14ac:dyDescent="0.3">
      <c r="A22" s="311"/>
      <c r="B22" s="311"/>
      <c r="C22" s="312"/>
      <c r="D22" s="350"/>
      <c r="E22" s="313"/>
      <c r="F22" s="313"/>
      <c r="G22" s="313"/>
      <c r="H22" s="171">
        <v>7</v>
      </c>
      <c r="I22" s="172">
        <v>0.2</v>
      </c>
      <c r="J22" s="172">
        <v>1</v>
      </c>
      <c r="K22" s="173" t="s">
        <v>430</v>
      </c>
      <c r="L22" s="174">
        <v>8.5599999999999999E-4</v>
      </c>
      <c r="M22" s="174">
        <v>3.7080000000000004E-3</v>
      </c>
      <c r="N22" s="174">
        <v>2.2820000000000002E-3</v>
      </c>
      <c r="O22" s="175" t="s">
        <v>430</v>
      </c>
      <c r="P22" s="176">
        <f>P21+200</f>
        <v>630</v>
      </c>
      <c r="Q22" s="177">
        <v>420</v>
      </c>
      <c r="R22" s="156"/>
    </row>
    <row r="23" spans="1:18" ht="14.45" customHeight="1" x14ac:dyDescent="0.25">
      <c r="A23" s="311"/>
      <c r="B23" s="311"/>
      <c r="C23" s="312"/>
      <c r="D23" s="350"/>
      <c r="E23" s="313"/>
      <c r="F23" s="313"/>
      <c r="G23" s="351"/>
      <c r="H23" s="193"/>
      <c r="I23" s="193"/>
      <c r="J23" s="193"/>
      <c r="K23" s="173" t="s">
        <v>431</v>
      </c>
      <c r="L23" s="174">
        <v>3.7080000000000004E-3</v>
      </c>
      <c r="M23" s="174">
        <v>2.3488999999999999E-2</v>
      </c>
      <c r="N23" s="174">
        <v>1.3598499999999999E-2</v>
      </c>
      <c r="O23" s="175" t="s">
        <v>431</v>
      </c>
      <c r="P23" s="176">
        <f>P22+100</f>
        <v>730</v>
      </c>
      <c r="Q23" s="177">
        <v>510</v>
      </c>
      <c r="R23" s="156"/>
    </row>
    <row r="24" spans="1:18" ht="14.45" customHeight="1" x14ac:dyDescent="0.25">
      <c r="A24" s="311"/>
      <c r="B24" s="311"/>
      <c r="C24" s="312"/>
      <c r="D24" s="350"/>
      <c r="E24" s="313"/>
      <c r="F24" s="313"/>
      <c r="G24" s="351"/>
      <c r="H24" s="193"/>
      <c r="I24" s="193"/>
      <c r="J24" s="193"/>
      <c r="K24" s="173" t="s">
        <v>432</v>
      </c>
      <c r="L24" s="174">
        <v>2.3488999999999999E-2</v>
      </c>
      <c r="M24" s="174">
        <v>7.0007000000000014E-2</v>
      </c>
      <c r="N24" s="174">
        <v>4.6748000000000005E-2</v>
      </c>
      <c r="O24" s="175" t="s">
        <v>432</v>
      </c>
      <c r="P24" s="176">
        <f>P23+100</f>
        <v>830</v>
      </c>
      <c r="Q24" s="177">
        <v>602</v>
      </c>
      <c r="R24" s="156"/>
    </row>
    <row r="25" spans="1:18" ht="14.45" customHeight="1" x14ac:dyDescent="0.25">
      <c r="A25" s="311"/>
      <c r="B25" s="311"/>
      <c r="C25" s="312"/>
      <c r="D25" s="350"/>
      <c r="E25" s="313"/>
      <c r="F25" s="313"/>
      <c r="G25" s="351"/>
      <c r="H25" s="193"/>
      <c r="I25" s="193"/>
      <c r="J25" s="193"/>
      <c r="K25" s="173" t="s">
        <v>433</v>
      </c>
      <c r="L25" s="174">
        <v>7.0007000000000014E-2</v>
      </c>
      <c r="M25" s="174">
        <v>0.18791600000000003</v>
      </c>
      <c r="N25" s="174">
        <v>0.12896150000000001</v>
      </c>
      <c r="O25" s="175" t="s">
        <v>433</v>
      </c>
      <c r="P25" s="176">
        <f>P24+100</f>
        <v>930</v>
      </c>
      <c r="Q25" s="177">
        <v>700</v>
      </c>
      <c r="R25" s="156"/>
    </row>
    <row r="26" spans="1:18" ht="14.45" customHeight="1" x14ac:dyDescent="0.25">
      <c r="A26" s="311"/>
      <c r="B26" s="311"/>
      <c r="C26" s="312"/>
      <c r="D26" s="350"/>
      <c r="E26" s="313"/>
      <c r="F26" s="313"/>
      <c r="G26" s="351"/>
      <c r="H26" s="193"/>
      <c r="I26" s="193"/>
      <c r="J26" s="193"/>
      <c r="K26" s="173" t="s">
        <v>434</v>
      </c>
      <c r="L26" s="174">
        <v>0.18791600000000003</v>
      </c>
      <c r="M26" s="174">
        <v>0.99999000000000005</v>
      </c>
      <c r="N26" s="174">
        <v>0.59308000000000005</v>
      </c>
      <c r="O26" s="175" t="s">
        <v>434</v>
      </c>
      <c r="P26" s="176">
        <v>960</v>
      </c>
      <c r="Q26" s="177">
        <v>740</v>
      </c>
      <c r="R26" s="156"/>
    </row>
    <row r="27" spans="1:18" ht="18.600000000000001" customHeight="1" thickBot="1" x14ac:dyDescent="0.3">
      <c r="A27" s="311"/>
      <c r="B27" s="311"/>
      <c r="C27" s="312"/>
      <c r="D27" s="350"/>
      <c r="E27" s="313"/>
      <c r="F27" s="313"/>
      <c r="G27" s="351"/>
      <c r="H27" s="193"/>
      <c r="I27" s="193"/>
      <c r="J27" s="193"/>
      <c r="K27" s="194" t="s">
        <v>683</v>
      </c>
      <c r="L27" s="195">
        <v>1</v>
      </c>
      <c r="M27" s="196">
        <v>1</v>
      </c>
      <c r="N27" s="195">
        <v>1</v>
      </c>
      <c r="O27" s="197" t="s">
        <v>683</v>
      </c>
      <c r="P27" s="198">
        <v>1000</v>
      </c>
      <c r="Q27" s="199">
        <v>870</v>
      </c>
      <c r="R27" s="156"/>
    </row>
    <row r="28" spans="1:18" ht="146.25" customHeight="1" x14ac:dyDescent="0.25">
      <c r="A28" s="311"/>
      <c r="B28" s="311"/>
      <c r="C28" s="312"/>
      <c r="D28" s="350"/>
      <c r="E28" s="313"/>
      <c r="F28" s="313"/>
      <c r="G28" s="351"/>
      <c r="H28" s="193"/>
      <c r="I28" s="193"/>
      <c r="J28" s="193"/>
      <c r="K28" s="193"/>
      <c r="L28" s="193"/>
      <c r="M28" s="193"/>
      <c r="N28" s="193"/>
      <c r="O28" s="193"/>
      <c r="P28" s="193"/>
      <c r="Q28" s="193"/>
      <c r="R28" s="156"/>
    </row>
    <row r="29" spans="1:18" x14ac:dyDescent="0.25">
      <c r="A29" s="159"/>
      <c r="B29" s="159"/>
      <c r="C29" s="160"/>
      <c r="D29" s="161"/>
      <c r="E29" s="161"/>
      <c r="F29" s="161"/>
      <c r="G29" s="200"/>
      <c r="H29" s="193"/>
      <c r="I29" s="193"/>
      <c r="J29" s="193"/>
      <c r="K29" s="193"/>
      <c r="L29" s="193"/>
      <c r="M29" s="193"/>
      <c r="N29" s="193"/>
      <c r="O29" s="193"/>
      <c r="P29" s="193"/>
      <c r="Q29" s="193"/>
      <c r="R29" s="156"/>
    </row>
    <row r="30" spans="1:18" ht="30" customHeight="1" x14ac:dyDescent="0.25">
      <c r="A30" s="201" t="s">
        <v>418</v>
      </c>
      <c r="B30" s="202" t="s">
        <v>423</v>
      </c>
      <c r="C30" s="160"/>
      <c r="D30" s="348" t="s">
        <v>418</v>
      </c>
      <c r="E30" s="349"/>
      <c r="F30" s="203" t="s">
        <v>424</v>
      </c>
      <c r="G30" s="200"/>
      <c r="H30" s="193"/>
      <c r="I30" s="193"/>
      <c r="J30" s="193"/>
      <c r="K30" s="193"/>
      <c r="L30" s="193"/>
      <c r="M30" s="193"/>
      <c r="N30" s="193"/>
      <c r="O30" s="193"/>
      <c r="P30" s="193"/>
      <c r="Q30" s="193"/>
      <c r="R30" s="156"/>
    </row>
    <row r="31" spans="1:18" ht="30" customHeight="1" x14ac:dyDescent="0.25">
      <c r="A31" s="201" t="s">
        <v>684</v>
      </c>
      <c r="B31" s="204">
        <f>$N$17</f>
        <v>4.6000000000000001E-4</v>
      </c>
      <c r="C31" s="160"/>
      <c r="D31" s="348" t="s">
        <v>684</v>
      </c>
      <c r="E31" s="349"/>
      <c r="F31" s="205">
        <f>$N$21</f>
        <v>8.0199999999999998E-4</v>
      </c>
      <c r="G31" s="200"/>
      <c r="H31" s="193"/>
      <c r="I31" s="193"/>
      <c r="J31" s="193"/>
      <c r="K31" s="193"/>
      <c r="L31" s="193"/>
      <c r="M31" s="193"/>
      <c r="N31" s="193"/>
      <c r="O31" s="193"/>
      <c r="P31" s="193"/>
      <c r="Q31" s="193"/>
      <c r="R31" s="156"/>
    </row>
    <row r="32" spans="1:18" x14ac:dyDescent="0.25">
      <c r="A32" s="159"/>
      <c r="B32" s="159"/>
      <c r="C32" s="160"/>
      <c r="D32" s="206"/>
      <c r="E32" s="161"/>
      <c r="F32" s="161"/>
      <c r="G32" s="200"/>
      <c r="H32" s="193"/>
      <c r="I32" s="193"/>
      <c r="J32" s="193"/>
      <c r="K32" s="193"/>
      <c r="L32" s="193"/>
      <c r="M32" s="193"/>
      <c r="N32" s="193"/>
      <c r="O32" s="193"/>
      <c r="P32" s="193"/>
      <c r="Q32" s="193"/>
      <c r="R32" s="156"/>
    </row>
    <row r="33" spans="1:18" x14ac:dyDescent="0.25">
      <c r="A33" s="265" t="s">
        <v>685</v>
      </c>
      <c r="B33" s="265"/>
      <c r="C33" s="265"/>
      <c r="D33" s="265"/>
      <c r="E33" s="265"/>
      <c r="F33" s="265"/>
      <c r="G33" s="265"/>
      <c r="H33" s="265"/>
      <c r="I33" s="265"/>
      <c r="J33" s="265"/>
      <c r="K33" s="265"/>
      <c r="L33" s="265"/>
      <c r="M33" s="265"/>
      <c r="N33" s="265"/>
      <c r="O33" s="265"/>
      <c r="P33" s="265"/>
      <c r="Q33" s="265"/>
      <c r="R33" s="156"/>
    </row>
    <row r="34" spans="1:18" x14ac:dyDescent="0.25">
      <c r="A34" s="315" t="s">
        <v>668</v>
      </c>
      <c r="B34" s="315"/>
      <c r="C34" s="315"/>
      <c r="D34" s="315"/>
      <c r="E34" s="315"/>
      <c r="F34" s="315"/>
      <c r="G34" s="315"/>
      <c r="H34" s="315"/>
      <c r="I34" s="315"/>
      <c r="J34" s="317" t="s">
        <v>669</v>
      </c>
      <c r="K34" s="317"/>
      <c r="L34" s="317"/>
      <c r="M34" s="317"/>
      <c r="N34" s="317"/>
      <c r="O34" s="317"/>
      <c r="P34" s="317"/>
      <c r="Q34" s="317"/>
      <c r="R34" s="156"/>
    </row>
    <row r="35" spans="1:18" ht="120" customHeight="1" x14ac:dyDescent="0.25">
      <c r="A35" s="311" t="s">
        <v>686</v>
      </c>
      <c r="B35" s="311"/>
      <c r="C35" s="311"/>
      <c r="D35" s="311"/>
      <c r="E35" s="311"/>
      <c r="F35" s="311"/>
      <c r="G35" s="311"/>
      <c r="H35" s="311"/>
      <c r="I35" s="312"/>
      <c r="J35" s="313" t="s">
        <v>687</v>
      </c>
      <c r="K35" s="313"/>
      <c r="L35" s="313"/>
      <c r="M35" s="313"/>
      <c r="N35" s="313"/>
      <c r="O35" s="313"/>
      <c r="P35" s="313"/>
      <c r="Q35" s="313"/>
      <c r="R35" s="207"/>
    </row>
    <row r="36" spans="1:18" x14ac:dyDescent="0.25">
      <c r="A36" s="265" t="s">
        <v>688</v>
      </c>
      <c r="B36" s="265"/>
      <c r="C36" s="265"/>
      <c r="D36" s="265"/>
      <c r="E36" s="265"/>
      <c r="F36" s="265"/>
      <c r="G36" s="265"/>
      <c r="H36" s="265"/>
      <c r="I36" s="265"/>
      <c r="J36" s="265"/>
      <c r="K36" s="265"/>
      <c r="L36" s="265"/>
      <c r="M36" s="265"/>
      <c r="N36" s="265"/>
      <c r="O36" s="265"/>
      <c r="P36" s="265"/>
      <c r="Q36" s="265"/>
      <c r="R36" s="41"/>
    </row>
    <row r="37" spans="1:18" ht="79.5" customHeight="1" x14ac:dyDescent="0.25">
      <c r="A37" s="264" t="s">
        <v>706</v>
      </c>
      <c r="B37" s="264"/>
      <c r="C37" s="264"/>
      <c r="D37" s="264"/>
      <c r="E37" s="264"/>
      <c r="F37" s="264"/>
      <c r="G37" s="264"/>
      <c r="H37" s="264"/>
      <c r="I37" s="264"/>
      <c r="J37" s="264"/>
      <c r="K37" s="264"/>
      <c r="L37" s="264"/>
      <c r="M37" s="264"/>
      <c r="N37" s="264"/>
      <c r="O37" s="264"/>
      <c r="P37" s="264"/>
      <c r="Q37" s="264"/>
      <c r="R37" s="41"/>
    </row>
    <row r="38" spans="1:18" x14ac:dyDescent="0.25">
      <c r="A38" s="265" t="s">
        <v>746</v>
      </c>
      <c r="B38" s="265"/>
      <c r="C38" s="265"/>
      <c r="D38" s="265"/>
      <c r="E38" s="265"/>
      <c r="F38" s="265"/>
      <c r="G38" s="265"/>
      <c r="H38" s="265"/>
      <c r="I38" s="265"/>
      <c r="J38" s="265"/>
      <c r="K38" s="265"/>
      <c r="L38" s="265"/>
      <c r="M38" s="265"/>
      <c r="N38" s="265"/>
      <c r="O38" s="265"/>
      <c r="P38" s="265"/>
      <c r="Q38" s="265"/>
      <c r="R38" s="41"/>
    </row>
    <row r="39" spans="1:18" ht="134.25" customHeight="1" x14ac:dyDescent="0.25">
      <c r="A39" s="264" t="s">
        <v>689</v>
      </c>
      <c r="B39" s="264"/>
      <c r="C39" s="264"/>
      <c r="D39" s="264"/>
      <c r="E39" s="264"/>
      <c r="F39" s="264"/>
      <c r="G39" s="264"/>
      <c r="H39" s="264"/>
      <c r="I39" s="264"/>
      <c r="J39" s="264"/>
      <c r="K39" s="264"/>
      <c r="L39" s="264"/>
      <c r="M39" s="264"/>
      <c r="N39" s="264"/>
      <c r="O39" s="264"/>
      <c r="P39" s="264"/>
      <c r="Q39" s="264"/>
      <c r="R39" s="41"/>
    </row>
    <row r="40" spans="1:18" x14ac:dyDescent="0.25">
      <c r="A40" s="265" t="s">
        <v>747</v>
      </c>
      <c r="B40" s="265"/>
      <c r="C40" s="265"/>
      <c r="D40" s="265"/>
      <c r="E40" s="265"/>
      <c r="F40" s="265"/>
      <c r="G40" s="265"/>
      <c r="H40" s="265"/>
      <c r="I40" s="265"/>
      <c r="J40" s="265"/>
      <c r="K40" s="265"/>
      <c r="L40" s="265"/>
      <c r="M40" s="265"/>
      <c r="N40" s="265"/>
      <c r="O40" s="265"/>
      <c r="P40" s="265"/>
      <c r="Q40" s="265"/>
      <c r="R40" s="265"/>
    </row>
    <row r="41" spans="1:18" ht="29.45" customHeight="1" x14ac:dyDescent="0.25">
      <c r="A41" s="266" t="s">
        <v>750</v>
      </c>
      <c r="B41" s="266"/>
      <c r="C41" s="266"/>
      <c r="D41" s="266"/>
      <c r="E41" s="266"/>
      <c r="F41" s="266"/>
      <c r="G41" s="266"/>
      <c r="H41" s="266"/>
      <c r="I41" s="266"/>
      <c r="J41" s="266"/>
      <c r="K41" s="266"/>
      <c r="L41" s="266"/>
      <c r="M41" s="266"/>
      <c r="N41" s="266"/>
      <c r="O41" s="266"/>
      <c r="P41" s="266"/>
      <c r="Q41" s="266"/>
      <c r="R41" s="41"/>
    </row>
    <row r="42" spans="1:18" x14ac:dyDescent="0.25">
      <c r="A42" s="265" t="s">
        <v>748</v>
      </c>
      <c r="B42" s="265"/>
      <c r="C42" s="265"/>
      <c r="D42" s="265"/>
      <c r="E42" s="265"/>
      <c r="F42" s="265"/>
      <c r="G42" s="265"/>
      <c r="H42" s="265"/>
      <c r="I42" s="265"/>
      <c r="J42" s="265"/>
      <c r="K42" s="265"/>
      <c r="L42" s="265"/>
      <c r="M42" s="265"/>
      <c r="N42" s="265"/>
      <c r="O42" s="265"/>
      <c r="P42" s="265"/>
      <c r="Q42" s="265"/>
      <c r="R42" s="265"/>
    </row>
    <row r="43" spans="1:18" ht="28.9" customHeight="1" x14ac:dyDescent="0.25">
      <c r="A43" s="266" t="s">
        <v>690</v>
      </c>
      <c r="B43" s="266"/>
      <c r="C43" s="266"/>
      <c r="D43" s="266"/>
      <c r="E43" s="266"/>
      <c r="F43" s="266"/>
      <c r="G43" s="266"/>
      <c r="H43" s="266"/>
      <c r="I43" s="266"/>
      <c r="J43" s="266"/>
      <c r="K43" s="266"/>
      <c r="L43" s="266"/>
      <c r="M43" s="266"/>
      <c r="N43" s="266"/>
      <c r="O43" s="266"/>
      <c r="P43" s="266"/>
      <c r="Q43" s="266"/>
      <c r="R43" s="41"/>
    </row>
    <row r="44" spans="1:18" x14ac:dyDescent="0.25">
      <c r="A44" s="355" t="s">
        <v>691</v>
      </c>
      <c r="B44" s="355"/>
      <c r="C44" s="355"/>
      <c r="D44" s="355"/>
      <c r="E44" s="355"/>
      <c r="F44" s="355"/>
      <c r="G44" s="355"/>
      <c r="H44" s="355"/>
      <c r="I44" s="355"/>
      <c r="J44" s="355"/>
      <c r="K44" s="355"/>
      <c r="L44" s="355"/>
      <c r="M44" s="355"/>
      <c r="N44" s="355"/>
      <c r="O44" s="355"/>
      <c r="P44" s="355"/>
      <c r="Q44" s="355"/>
      <c r="R44" s="355"/>
    </row>
    <row r="45" spans="1:18" ht="33" customHeight="1" x14ac:dyDescent="0.25">
      <c r="A45" s="340" t="s">
        <v>668</v>
      </c>
      <c r="B45" s="340"/>
      <c r="C45" s="340"/>
      <c r="D45" s="340"/>
      <c r="E45" s="340"/>
      <c r="F45" s="340"/>
      <c r="G45" s="340"/>
      <c r="H45" s="340"/>
      <c r="I45" s="340"/>
      <c r="J45" s="340"/>
      <c r="K45" s="340"/>
      <c r="L45" s="340"/>
      <c r="M45" s="340"/>
      <c r="N45" s="340"/>
      <c r="O45" s="340"/>
      <c r="P45" s="340"/>
      <c r="Q45" s="340"/>
      <c r="R45" s="340"/>
    </row>
    <row r="46" spans="1:18" x14ac:dyDescent="0.25">
      <c r="A46" s="92"/>
      <c r="B46" s="356" t="s">
        <v>413</v>
      </c>
      <c r="C46" s="356"/>
      <c r="D46" s="356" t="s">
        <v>414</v>
      </c>
      <c r="E46" s="356"/>
      <c r="F46" s="356" t="s">
        <v>415</v>
      </c>
      <c r="G46" s="356"/>
      <c r="H46" s="356"/>
      <c r="I46" s="356" t="s">
        <v>749</v>
      </c>
      <c r="J46" s="356"/>
      <c r="K46" s="356"/>
      <c r="L46" s="356"/>
      <c r="M46" s="356" t="s">
        <v>416</v>
      </c>
      <c r="N46" s="356"/>
      <c r="O46" s="356"/>
      <c r="P46" s="356"/>
      <c r="Q46" s="126" t="s">
        <v>417</v>
      </c>
      <c r="R46" s="41"/>
    </row>
    <row r="47" spans="1:18" s="2" customFormat="1" ht="61.15" customHeight="1" x14ac:dyDescent="0.25">
      <c r="A47" s="127" t="s">
        <v>404</v>
      </c>
      <c r="B47" s="127" t="s">
        <v>418</v>
      </c>
      <c r="C47" s="127" t="s">
        <v>419</v>
      </c>
      <c r="D47" s="127" t="s">
        <v>420</v>
      </c>
      <c r="E47" s="127" t="s">
        <v>110</v>
      </c>
      <c r="F47" s="127" t="s">
        <v>692</v>
      </c>
      <c r="G47" s="127" t="s">
        <v>421</v>
      </c>
      <c r="H47" s="127" t="s">
        <v>422</v>
      </c>
      <c r="I47" s="127" t="s">
        <v>693</v>
      </c>
      <c r="J47" s="127" t="s">
        <v>694</v>
      </c>
      <c r="K47" s="127" t="s">
        <v>695</v>
      </c>
      <c r="L47" s="127" t="s">
        <v>696</v>
      </c>
      <c r="M47" s="127" t="s">
        <v>697</v>
      </c>
      <c r="N47" s="127" t="s">
        <v>698</v>
      </c>
      <c r="O47" s="127" t="s">
        <v>699</v>
      </c>
      <c r="P47" s="127" t="s">
        <v>700</v>
      </c>
      <c r="Q47" s="127" t="s">
        <v>701</v>
      </c>
      <c r="R47" s="208"/>
    </row>
    <row r="48" spans="1:18" x14ac:dyDescent="0.25">
      <c r="A48" s="93">
        <v>2030</v>
      </c>
      <c r="B48" s="94" t="str">
        <f>$B$30</f>
        <v>E2</v>
      </c>
      <c r="C48" s="95">
        <f>VLOOKUP($B$48,$K$16:$N$27,4,0)</f>
        <v>4.6000000000000001E-4</v>
      </c>
      <c r="D48" s="96">
        <f>VLOOKUP(CONCATENATE($A48,"-",0),$D$122:$H$140,5,0)</f>
        <v>0.22500000000000001</v>
      </c>
      <c r="E48" s="209">
        <f>1/(1+(EXP((-LN(C48/(1-C48)))-D48)))</f>
        <v>5.7600159383638125E-4</v>
      </c>
      <c r="F48" s="94" t="str">
        <f>VLOOKUP(E48,$L$16:$Q$27,4,1)</f>
        <v>E3</v>
      </c>
      <c r="G48" s="94">
        <f>VLOOKUP(B48,$O$16:$Q$27,2,0)</f>
        <v>100</v>
      </c>
      <c r="H48" s="94">
        <f>VLOOKUP(F48,$O$16:$Q$27,2,0)</f>
        <v>120</v>
      </c>
      <c r="I48" s="94">
        <f>H48-G48</f>
        <v>20</v>
      </c>
      <c r="J48" s="94">
        <f>MAX(I48:I55,0)</f>
        <v>50</v>
      </c>
      <c r="K48" s="94">
        <f>MIN(I48:I55,0)</f>
        <v>0</v>
      </c>
      <c r="L48" s="94">
        <f>IF(ABS(J48)&gt;ABS(K48),J48,K48)</f>
        <v>50</v>
      </c>
      <c r="M48" s="97">
        <v>20</v>
      </c>
      <c r="N48" s="97">
        <f>MAX($M48:$M55,0)</f>
        <v>48</v>
      </c>
      <c r="O48" s="97">
        <f>MIN($M48:$M55,0)</f>
        <v>0</v>
      </c>
      <c r="P48" s="94">
        <f>IF(ABS(N48)&gt;ABS(O48),N48,O48)</f>
        <v>48</v>
      </c>
      <c r="Q48" s="98">
        <f>((($B$8*$L48)+($B$9*$P48))*($B$10/1000000))</f>
        <v>-172800</v>
      </c>
      <c r="R48" s="210"/>
    </row>
    <row r="49" spans="1:18" x14ac:dyDescent="0.25">
      <c r="A49" s="94">
        <v>2031</v>
      </c>
      <c r="B49" s="211" t="s">
        <v>702</v>
      </c>
      <c r="C49" s="211" t="s">
        <v>702</v>
      </c>
      <c r="D49" s="211" t="s">
        <v>702</v>
      </c>
      <c r="E49" s="212" t="s">
        <v>702</v>
      </c>
      <c r="F49" s="211" t="s">
        <v>702</v>
      </c>
      <c r="G49" s="211" t="s">
        <v>702</v>
      </c>
      <c r="H49" s="211" t="s">
        <v>702</v>
      </c>
      <c r="I49" s="94">
        <f>$I$48</f>
        <v>20</v>
      </c>
      <c r="J49" s="211" t="s">
        <v>702</v>
      </c>
      <c r="K49" s="211" t="s">
        <v>702</v>
      </c>
      <c r="L49" s="211" t="s">
        <v>702</v>
      </c>
      <c r="M49" s="97">
        <v>24</v>
      </c>
      <c r="N49" s="211" t="s">
        <v>702</v>
      </c>
      <c r="O49" s="211" t="s">
        <v>702</v>
      </c>
      <c r="P49" s="211" t="s">
        <v>702</v>
      </c>
      <c r="Q49" s="211" t="s">
        <v>702</v>
      </c>
      <c r="R49" s="210"/>
    </row>
    <row r="50" spans="1:18" x14ac:dyDescent="0.25">
      <c r="A50" s="94">
        <v>2032</v>
      </c>
      <c r="B50" s="211" t="s">
        <v>702</v>
      </c>
      <c r="C50" s="211" t="s">
        <v>702</v>
      </c>
      <c r="D50" s="211" t="s">
        <v>702</v>
      </c>
      <c r="E50" s="212" t="s">
        <v>702</v>
      </c>
      <c r="F50" s="211" t="s">
        <v>702</v>
      </c>
      <c r="G50" s="211" t="s">
        <v>702</v>
      </c>
      <c r="H50" s="211" t="s">
        <v>702</v>
      </c>
      <c r="I50" s="94">
        <f>$I$48</f>
        <v>20</v>
      </c>
      <c r="J50" s="211" t="s">
        <v>702</v>
      </c>
      <c r="K50" s="211" t="s">
        <v>702</v>
      </c>
      <c r="L50" s="211" t="s">
        <v>702</v>
      </c>
      <c r="M50" s="97">
        <v>28</v>
      </c>
      <c r="N50" s="211" t="s">
        <v>702</v>
      </c>
      <c r="O50" s="211" t="s">
        <v>702</v>
      </c>
      <c r="P50" s="211" t="s">
        <v>702</v>
      </c>
      <c r="Q50" s="211" t="s">
        <v>702</v>
      </c>
      <c r="R50" s="210"/>
    </row>
    <row r="51" spans="1:18" x14ac:dyDescent="0.25">
      <c r="A51" s="94">
        <v>2033</v>
      </c>
      <c r="B51" s="211" t="s">
        <v>702</v>
      </c>
      <c r="C51" s="211" t="s">
        <v>702</v>
      </c>
      <c r="D51" s="211" t="s">
        <v>702</v>
      </c>
      <c r="E51" s="212" t="s">
        <v>702</v>
      </c>
      <c r="F51" s="211" t="s">
        <v>702</v>
      </c>
      <c r="G51" s="211" t="s">
        <v>702</v>
      </c>
      <c r="H51" s="211" t="s">
        <v>702</v>
      </c>
      <c r="I51" s="94">
        <f>$I$48</f>
        <v>20</v>
      </c>
      <c r="J51" s="211" t="s">
        <v>702</v>
      </c>
      <c r="K51" s="211" t="s">
        <v>702</v>
      </c>
      <c r="L51" s="211" t="s">
        <v>702</v>
      </c>
      <c r="M51" s="97">
        <v>32</v>
      </c>
      <c r="N51" s="211" t="s">
        <v>702</v>
      </c>
      <c r="O51" s="211" t="s">
        <v>702</v>
      </c>
      <c r="P51" s="211" t="s">
        <v>702</v>
      </c>
      <c r="Q51" s="211" t="s">
        <v>702</v>
      </c>
      <c r="R51" s="210"/>
    </row>
    <row r="52" spans="1:18" x14ac:dyDescent="0.25">
      <c r="A52" s="94">
        <v>2034</v>
      </c>
      <c r="B52" s="211" t="s">
        <v>702</v>
      </c>
      <c r="C52" s="211" t="s">
        <v>702</v>
      </c>
      <c r="D52" s="211" t="s">
        <v>702</v>
      </c>
      <c r="E52" s="212" t="s">
        <v>702</v>
      </c>
      <c r="F52" s="211" t="s">
        <v>702</v>
      </c>
      <c r="G52" s="211" t="s">
        <v>702</v>
      </c>
      <c r="H52" s="211" t="s">
        <v>702</v>
      </c>
      <c r="I52" s="94">
        <f>$I$48</f>
        <v>20</v>
      </c>
      <c r="J52" s="211" t="s">
        <v>702</v>
      </c>
      <c r="K52" s="211" t="s">
        <v>702</v>
      </c>
      <c r="L52" s="211" t="s">
        <v>702</v>
      </c>
      <c r="M52" s="97">
        <v>36</v>
      </c>
      <c r="N52" s="211" t="s">
        <v>702</v>
      </c>
      <c r="O52" s="211" t="s">
        <v>702</v>
      </c>
      <c r="P52" s="211" t="s">
        <v>702</v>
      </c>
      <c r="Q52" s="211" t="s">
        <v>702</v>
      </c>
      <c r="R52" s="210"/>
    </row>
    <row r="53" spans="1:18" x14ac:dyDescent="0.25">
      <c r="A53" s="93">
        <v>2035</v>
      </c>
      <c r="B53" s="94" t="str">
        <f>$B$48</f>
        <v>E2</v>
      </c>
      <c r="C53" s="95">
        <f>$C$48</f>
        <v>4.6000000000000001E-4</v>
      </c>
      <c r="D53" s="96">
        <f>VLOOKUP(CONCATENATE($A53,"-",0),$D$122:$H$140,5,0)</f>
        <v>0.27</v>
      </c>
      <c r="E53" s="209">
        <f>1/(1+(EXP((-LN(C53/(1-C53)))-D53)))</f>
        <v>6.0249774101186831E-4</v>
      </c>
      <c r="F53" s="94" t="str">
        <f>VLOOKUP(E53,$L$16:$Q$27,4,1)</f>
        <v>E4</v>
      </c>
      <c r="G53" s="94">
        <f>$G$48</f>
        <v>100</v>
      </c>
      <c r="H53" s="94">
        <f>VLOOKUP(F53,$O$16:$Q$27,2,0)</f>
        <v>150</v>
      </c>
      <c r="I53" s="94">
        <f t="shared" ref="I53:I68" si="0">H53-G53</f>
        <v>50</v>
      </c>
      <c r="J53" s="94">
        <f>MAX(I53:I60,0)</f>
        <v>80</v>
      </c>
      <c r="K53" s="94">
        <f>MIN(I53:I60,0)</f>
        <v>0</v>
      </c>
      <c r="L53" s="94">
        <f>IF(ABS(J53)&gt;ABS(K53),J53,K53)</f>
        <v>80</v>
      </c>
      <c r="M53" s="97">
        <v>40</v>
      </c>
      <c r="N53" s="97">
        <f>MAX($M53:$M60,0)</f>
        <v>56</v>
      </c>
      <c r="O53" s="97">
        <f>MIN($M53:$M60,0)</f>
        <v>0</v>
      </c>
      <c r="P53" s="94">
        <f>IF(ABS(N53)&gt;ABS(O53),N53,O53)</f>
        <v>56</v>
      </c>
      <c r="Q53" s="98">
        <f>((($B$8*$L53)+($B$9*$P53))*($B$10/1000000))</f>
        <v>-248400.00000000003</v>
      </c>
      <c r="R53" s="210"/>
    </row>
    <row r="54" spans="1:18" x14ac:dyDescent="0.25">
      <c r="A54" s="94">
        <v>2036</v>
      </c>
      <c r="B54" s="211" t="s">
        <v>702</v>
      </c>
      <c r="C54" s="211" t="s">
        <v>702</v>
      </c>
      <c r="D54" s="211" t="s">
        <v>702</v>
      </c>
      <c r="E54" s="212" t="s">
        <v>702</v>
      </c>
      <c r="F54" s="211" t="s">
        <v>702</v>
      </c>
      <c r="G54" s="211" t="s">
        <v>702</v>
      </c>
      <c r="H54" s="211" t="s">
        <v>702</v>
      </c>
      <c r="I54" s="94">
        <f>$I$53</f>
        <v>50</v>
      </c>
      <c r="J54" s="211" t="s">
        <v>702</v>
      </c>
      <c r="K54" s="211" t="s">
        <v>702</v>
      </c>
      <c r="L54" s="211" t="s">
        <v>702</v>
      </c>
      <c r="M54" s="97">
        <v>44</v>
      </c>
      <c r="N54" s="211" t="s">
        <v>702</v>
      </c>
      <c r="O54" s="211" t="s">
        <v>702</v>
      </c>
      <c r="P54" s="211" t="s">
        <v>702</v>
      </c>
      <c r="Q54" s="211" t="s">
        <v>702</v>
      </c>
      <c r="R54" s="210"/>
    </row>
    <row r="55" spans="1:18" x14ac:dyDescent="0.25">
      <c r="A55" s="94">
        <v>2037</v>
      </c>
      <c r="B55" s="211" t="s">
        <v>702</v>
      </c>
      <c r="C55" s="211" t="s">
        <v>702</v>
      </c>
      <c r="D55" s="211" t="s">
        <v>702</v>
      </c>
      <c r="E55" s="212" t="s">
        <v>702</v>
      </c>
      <c r="F55" s="211" t="s">
        <v>702</v>
      </c>
      <c r="G55" s="211" t="s">
        <v>702</v>
      </c>
      <c r="H55" s="211" t="s">
        <v>702</v>
      </c>
      <c r="I55" s="94">
        <f t="shared" ref="I55:I57" si="1">$I$53</f>
        <v>50</v>
      </c>
      <c r="J55" s="211" t="s">
        <v>702</v>
      </c>
      <c r="K55" s="211" t="s">
        <v>702</v>
      </c>
      <c r="L55" s="211" t="s">
        <v>702</v>
      </c>
      <c r="M55" s="97">
        <v>48</v>
      </c>
      <c r="N55" s="211" t="s">
        <v>702</v>
      </c>
      <c r="O55" s="211" t="s">
        <v>702</v>
      </c>
      <c r="P55" s="211" t="s">
        <v>702</v>
      </c>
      <c r="Q55" s="211" t="s">
        <v>702</v>
      </c>
      <c r="R55" s="210"/>
    </row>
    <row r="56" spans="1:18" x14ac:dyDescent="0.25">
      <c r="A56" s="94">
        <v>2038</v>
      </c>
      <c r="B56" s="211" t="s">
        <v>702</v>
      </c>
      <c r="C56" s="211" t="s">
        <v>702</v>
      </c>
      <c r="D56" s="211" t="s">
        <v>702</v>
      </c>
      <c r="E56" s="212" t="s">
        <v>702</v>
      </c>
      <c r="F56" s="211" t="s">
        <v>702</v>
      </c>
      <c r="G56" s="211" t="s">
        <v>702</v>
      </c>
      <c r="H56" s="211" t="s">
        <v>702</v>
      </c>
      <c r="I56" s="94">
        <f t="shared" si="1"/>
        <v>50</v>
      </c>
      <c r="J56" s="211" t="s">
        <v>702</v>
      </c>
      <c r="K56" s="211" t="s">
        <v>702</v>
      </c>
      <c r="L56" s="211" t="s">
        <v>702</v>
      </c>
      <c r="M56" s="97">
        <v>52</v>
      </c>
      <c r="N56" s="211" t="s">
        <v>702</v>
      </c>
      <c r="O56" s="211" t="s">
        <v>702</v>
      </c>
      <c r="P56" s="211" t="s">
        <v>702</v>
      </c>
      <c r="Q56" s="211" t="s">
        <v>702</v>
      </c>
      <c r="R56" s="210"/>
    </row>
    <row r="57" spans="1:18" x14ac:dyDescent="0.25">
      <c r="A57" s="94">
        <v>2039</v>
      </c>
      <c r="B57" s="211" t="s">
        <v>702</v>
      </c>
      <c r="C57" s="211" t="s">
        <v>702</v>
      </c>
      <c r="D57" s="211" t="s">
        <v>702</v>
      </c>
      <c r="E57" s="212" t="s">
        <v>702</v>
      </c>
      <c r="F57" s="211" t="s">
        <v>702</v>
      </c>
      <c r="G57" s="211" t="s">
        <v>702</v>
      </c>
      <c r="H57" s="211" t="s">
        <v>702</v>
      </c>
      <c r="I57" s="94">
        <f t="shared" si="1"/>
        <v>50</v>
      </c>
      <c r="J57" s="211" t="s">
        <v>702</v>
      </c>
      <c r="K57" s="211" t="s">
        <v>702</v>
      </c>
      <c r="L57" s="211" t="s">
        <v>702</v>
      </c>
      <c r="M57" s="97">
        <v>56</v>
      </c>
      <c r="N57" s="211" t="s">
        <v>702</v>
      </c>
      <c r="O57" s="211" t="s">
        <v>702</v>
      </c>
      <c r="P57" s="211" t="s">
        <v>702</v>
      </c>
      <c r="Q57" s="211" t="s">
        <v>702</v>
      </c>
      <c r="R57" s="210"/>
    </row>
    <row r="58" spans="1:18" x14ac:dyDescent="0.25">
      <c r="A58" s="93">
        <v>2040</v>
      </c>
      <c r="B58" s="94" t="str">
        <f>$B$48</f>
        <v>E2</v>
      </c>
      <c r="C58" s="95">
        <f>$C$48</f>
        <v>4.6000000000000001E-4</v>
      </c>
      <c r="D58" s="96">
        <f>VLOOKUP(CONCATENATE($A58,"-",0),$D$122:$H$140,5,0)</f>
        <v>0.36</v>
      </c>
      <c r="E58" s="209">
        <f>1/(1+(EXP((-LN(C58/(1-C58)))-D58)))</f>
        <v>6.5920013132654337E-4</v>
      </c>
      <c r="F58" s="94" t="str">
        <f>VLOOKUP(E58,$L$16:$Q$27,4,1)</f>
        <v>E5</v>
      </c>
      <c r="G58" s="94">
        <f>$G$48</f>
        <v>100</v>
      </c>
      <c r="H58" s="94">
        <f>VLOOKUP(F58,$O$16:$Q$27,2,0)</f>
        <v>180</v>
      </c>
      <c r="I58" s="94">
        <f t="shared" si="0"/>
        <v>80</v>
      </c>
      <c r="J58" s="94">
        <f>MAX(I58:I65,0)</f>
        <v>80</v>
      </c>
      <c r="K58" s="94">
        <f>MIN(I58:I65,0)</f>
        <v>0</v>
      </c>
      <c r="L58" s="94">
        <f>IF(ABS(J58)&gt;ABS(K58),J58,K58)</f>
        <v>80</v>
      </c>
      <c r="M58" s="97">
        <v>54</v>
      </c>
      <c r="N58" s="97">
        <f>MAX($M58:$M65,0)</f>
        <v>54</v>
      </c>
      <c r="O58" s="97">
        <f>MIN($M58:$M65,0)</f>
        <v>0</v>
      </c>
      <c r="P58" s="94">
        <f>IF(ABS(N58)&gt;ABS(O58),N58,O58)</f>
        <v>54</v>
      </c>
      <c r="Q58" s="98">
        <f>((($B$8*$L58)+($B$9*$P58))*($B$10/1000000))</f>
        <v>-245700.00000000003</v>
      </c>
      <c r="R58" s="210"/>
    </row>
    <row r="59" spans="1:18" x14ac:dyDescent="0.25">
      <c r="A59" s="94">
        <v>2041</v>
      </c>
      <c r="B59" s="211" t="s">
        <v>702</v>
      </c>
      <c r="C59" s="211" t="s">
        <v>702</v>
      </c>
      <c r="D59" s="211" t="s">
        <v>702</v>
      </c>
      <c r="E59" s="212" t="s">
        <v>702</v>
      </c>
      <c r="F59" s="211" t="s">
        <v>702</v>
      </c>
      <c r="G59" s="211" t="s">
        <v>702</v>
      </c>
      <c r="H59" s="211" t="s">
        <v>702</v>
      </c>
      <c r="I59" s="94">
        <f>$I$58</f>
        <v>80</v>
      </c>
      <c r="J59" s="211" t="s">
        <v>702</v>
      </c>
      <c r="K59" s="211" t="s">
        <v>702</v>
      </c>
      <c r="L59" s="211" t="s">
        <v>702</v>
      </c>
      <c r="M59" s="97">
        <v>52</v>
      </c>
      <c r="N59" s="211" t="s">
        <v>702</v>
      </c>
      <c r="O59" s="211" t="s">
        <v>702</v>
      </c>
      <c r="P59" s="211" t="s">
        <v>702</v>
      </c>
      <c r="Q59" s="211" t="s">
        <v>702</v>
      </c>
      <c r="R59" s="210"/>
    </row>
    <row r="60" spans="1:18" x14ac:dyDescent="0.25">
      <c r="A60" s="94">
        <v>2042</v>
      </c>
      <c r="B60" s="211" t="s">
        <v>702</v>
      </c>
      <c r="C60" s="211" t="s">
        <v>702</v>
      </c>
      <c r="D60" s="211" t="s">
        <v>702</v>
      </c>
      <c r="E60" s="212" t="s">
        <v>702</v>
      </c>
      <c r="F60" s="211" t="s">
        <v>702</v>
      </c>
      <c r="G60" s="211" t="s">
        <v>702</v>
      </c>
      <c r="H60" s="211" t="s">
        <v>702</v>
      </c>
      <c r="I60" s="94">
        <f t="shared" ref="I60:I62" si="2">$I$58</f>
        <v>80</v>
      </c>
      <c r="J60" s="211" t="s">
        <v>702</v>
      </c>
      <c r="K60" s="211" t="s">
        <v>702</v>
      </c>
      <c r="L60" s="211" t="s">
        <v>702</v>
      </c>
      <c r="M60" s="97">
        <v>50</v>
      </c>
      <c r="N60" s="211" t="s">
        <v>702</v>
      </c>
      <c r="O60" s="211" t="s">
        <v>702</v>
      </c>
      <c r="P60" s="211" t="s">
        <v>702</v>
      </c>
      <c r="Q60" s="211" t="s">
        <v>702</v>
      </c>
      <c r="R60" s="210"/>
    </row>
    <row r="61" spans="1:18" x14ac:dyDescent="0.25">
      <c r="A61" s="94">
        <v>2043</v>
      </c>
      <c r="B61" s="211" t="s">
        <v>702</v>
      </c>
      <c r="C61" s="211" t="s">
        <v>702</v>
      </c>
      <c r="D61" s="211" t="s">
        <v>702</v>
      </c>
      <c r="E61" s="212" t="s">
        <v>702</v>
      </c>
      <c r="F61" s="211" t="s">
        <v>702</v>
      </c>
      <c r="G61" s="211" t="s">
        <v>702</v>
      </c>
      <c r="H61" s="211" t="s">
        <v>702</v>
      </c>
      <c r="I61" s="94">
        <f t="shared" si="2"/>
        <v>80</v>
      </c>
      <c r="J61" s="211" t="s">
        <v>702</v>
      </c>
      <c r="K61" s="211" t="s">
        <v>702</v>
      </c>
      <c r="L61" s="211" t="s">
        <v>702</v>
      </c>
      <c r="M61" s="97">
        <v>48</v>
      </c>
      <c r="N61" s="211" t="s">
        <v>702</v>
      </c>
      <c r="O61" s="211" t="s">
        <v>702</v>
      </c>
      <c r="P61" s="211" t="s">
        <v>702</v>
      </c>
      <c r="Q61" s="211" t="s">
        <v>702</v>
      </c>
      <c r="R61" s="210"/>
    </row>
    <row r="62" spans="1:18" x14ac:dyDescent="0.25">
      <c r="A62" s="94">
        <v>2044</v>
      </c>
      <c r="B62" s="211" t="s">
        <v>702</v>
      </c>
      <c r="C62" s="211" t="s">
        <v>702</v>
      </c>
      <c r="D62" s="211" t="s">
        <v>702</v>
      </c>
      <c r="E62" s="212" t="s">
        <v>702</v>
      </c>
      <c r="F62" s="211" t="s">
        <v>702</v>
      </c>
      <c r="G62" s="211" t="s">
        <v>702</v>
      </c>
      <c r="H62" s="211" t="s">
        <v>702</v>
      </c>
      <c r="I62" s="94">
        <f t="shared" si="2"/>
        <v>80</v>
      </c>
      <c r="J62" s="211" t="s">
        <v>702</v>
      </c>
      <c r="K62" s="211" t="s">
        <v>702</v>
      </c>
      <c r="L62" s="211" t="s">
        <v>702</v>
      </c>
      <c r="M62" s="97">
        <v>46</v>
      </c>
      <c r="N62" s="211" t="s">
        <v>702</v>
      </c>
      <c r="O62" s="211" t="s">
        <v>702</v>
      </c>
      <c r="P62" s="211" t="s">
        <v>702</v>
      </c>
      <c r="Q62" s="211" t="s">
        <v>702</v>
      </c>
      <c r="R62" s="210"/>
    </row>
    <row r="63" spans="1:18" x14ac:dyDescent="0.25">
      <c r="A63" s="93">
        <v>2045</v>
      </c>
      <c r="B63" s="94" t="str">
        <f>$B$48</f>
        <v>E2</v>
      </c>
      <c r="C63" s="95">
        <f>$C$48</f>
        <v>4.6000000000000001E-4</v>
      </c>
      <c r="D63" s="96">
        <f>VLOOKUP(CONCATENATE($A63,"-",0),$D$122:$H$140,5,0)</f>
        <v>0.45</v>
      </c>
      <c r="E63" s="209">
        <f>1/(1+(EXP((-LN(C63/(1-C63)))-D63)))</f>
        <v>7.2123505745647055E-4</v>
      </c>
      <c r="F63" s="94" t="str">
        <f>VLOOKUP(E63,$L$16:$Q$27,4,1)</f>
        <v>E5</v>
      </c>
      <c r="G63" s="94">
        <f>$G$48</f>
        <v>100</v>
      </c>
      <c r="H63" s="94">
        <f>VLOOKUP(F63,$O$16:$Q$27,2,0)</f>
        <v>180</v>
      </c>
      <c r="I63" s="94">
        <f t="shared" si="0"/>
        <v>80</v>
      </c>
      <c r="J63" s="94">
        <f>MAX(I63:I70,0)</f>
        <v>530</v>
      </c>
      <c r="K63" s="94">
        <f>MIN(I63:I70,0)</f>
        <v>0</v>
      </c>
      <c r="L63" s="94">
        <f>IF(ABS(J63)&gt;ABS(K63),J63,K63)</f>
        <v>530</v>
      </c>
      <c r="M63" s="97">
        <v>44</v>
      </c>
      <c r="N63" s="97">
        <f>MAX($M63:$M70,0)</f>
        <v>44</v>
      </c>
      <c r="O63" s="97">
        <f>MIN($M63:$M70,0)</f>
        <v>0</v>
      </c>
      <c r="P63" s="94">
        <f>IF(ABS(N63)&gt;ABS(O63),N63,O63)</f>
        <v>44</v>
      </c>
      <c r="Q63" s="98">
        <f>((($B$8*$L63)+($B$9*$P63))*($B$10/1000000))</f>
        <v>-1204200</v>
      </c>
      <c r="R63" s="210"/>
    </row>
    <row r="64" spans="1:18" x14ac:dyDescent="0.25">
      <c r="A64" s="94">
        <v>2046</v>
      </c>
      <c r="B64" s="211" t="s">
        <v>702</v>
      </c>
      <c r="C64" s="211" t="s">
        <v>702</v>
      </c>
      <c r="D64" s="211" t="s">
        <v>702</v>
      </c>
      <c r="E64" s="212" t="s">
        <v>702</v>
      </c>
      <c r="F64" s="211" t="s">
        <v>702</v>
      </c>
      <c r="G64" s="211" t="s">
        <v>702</v>
      </c>
      <c r="H64" s="211" t="s">
        <v>702</v>
      </c>
      <c r="I64" s="94">
        <f>$I$63</f>
        <v>80</v>
      </c>
      <c r="J64" s="211" t="s">
        <v>702</v>
      </c>
      <c r="K64" s="211" t="s">
        <v>702</v>
      </c>
      <c r="L64" s="211" t="s">
        <v>702</v>
      </c>
      <c r="M64" s="97">
        <v>42</v>
      </c>
      <c r="N64" s="211" t="s">
        <v>702</v>
      </c>
      <c r="O64" s="211" t="s">
        <v>702</v>
      </c>
      <c r="P64" s="211" t="s">
        <v>702</v>
      </c>
      <c r="Q64" s="211" t="s">
        <v>702</v>
      </c>
      <c r="R64" s="210"/>
    </row>
    <row r="65" spans="1:36" x14ac:dyDescent="0.25">
      <c r="A65" s="94">
        <v>2047</v>
      </c>
      <c r="B65" s="211" t="s">
        <v>702</v>
      </c>
      <c r="C65" s="211" t="s">
        <v>702</v>
      </c>
      <c r="D65" s="211" t="s">
        <v>702</v>
      </c>
      <c r="E65" s="212" t="s">
        <v>702</v>
      </c>
      <c r="F65" s="211" t="s">
        <v>702</v>
      </c>
      <c r="G65" s="211" t="s">
        <v>702</v>
      </c>
      <c r="H65" s="211" t="s">
        <v>702</v>
      </c>
      <c r="I65" s="94">
        <f t="shared" ref="I65:I67" si="3">$I$63</f>
        <v>80</v>
      </c>
      <c r="J65" s="211" t="s">
        <v>702</v>
      </c>
      <c r="K65" s="211" t="s">
        <v>702</v>
      </c>
      <c r="L65" s="211" t="s">
        <v>702</v>
      </c>
      <c r="M65" s="97">
        <v>40</v>
      </c>
      <c r="N65" s="211" t="s">
        <v>702</v>
      </c>
      <c r="O65" s="211" t="s">
        <v>702</v>
      </c>
      <c r="P65" s="211" t="s">
        <v>702</v>
      </c>
      <c r="Q65" s="211" t="s">
        <v>702</v>
      </c>
      <c r="R65" s="210"/>
    </row>
    <row r="66" spans="1:36" x14ac:dyDescent="0.25">
      <c r="A66" s="94">
        <v>2048</v>
      </c>
      <c r="B66" s="211" t="s">
        <v>702</v>
      </c>
      <c r="C66" s="211" t="s">
        <v>702</v>
      </c>
      <c r="D66" s="211" t="s">
        <v>702</v>
      </c>
      <c r="E66" s="212" t="s">
        <v>702</v>
      </c>
      <c r="F66" s="211" t="s">
        <v>702</v>
      </c>
      <c r="G66" s="211" t="s">
        <v>702</v>
      </c>
      <c r="H66" s="211" t="s">
        <v>702</v>
      </c>
      <c r="I66" s="94">
        <f t="shared" si="3"/>
        <v>80</v>
      </c>
      <c r="J66" s="211" t="s">
        <v>702</v>
      </c>
      <c r="K66" s="211" t="s">
        <v>702</v>
      </c>
      <c r="L66" s="211" t="s">
        <v>702</v>
      </c>
      <c r="M66" s="97">
        <v>38</v>
      </c>
      <c r="N66" s="211" t="s">
        <v>702</v>
      </c>
      <c r="O66" s="211" t="s">
        <v>702</v>
      </c>
      <c r="P66" s="211" t="s">
        <v>702</v>
      </c>
      <c r="Q66" s="211" t="s">
        <v>702</v>
      </c>
      <c r="R66" s="210"/>
    </row>
    <row r="67" spans="1:36" x14ac:dyDescent="0.25">
      <c r="A67" s="94">
        <v>2049</v>
      </c>
      <c r="B67" s="211" t="s">
        <v>702</v>
      </c>
      <c r="C67" s="211" t="s">
        <v>702</v>
      </c>
      <c r="D67" s="211" t="s">
        <v>702</v>
      </c>
      <c r="E67" s="212" t="s">
        <v>702</v>
      </c>
      <c r="F67" s="211" t="s">
        <v>702</v>
      </c>
      <c r="G67" s="211" t="s">
        <v>702</v>
      </c>
      <c r="H67" s="211" t="s">
        <v>702</v>
      </c>
      <c r="I67" s="94">
        <f t="shared" si="3"/>
        <v>80</v>
      </c>
      <c r="J67" s="211" t="s">
        <v>702</v>
      </c>
      <c r="K67" s="211" t="s">
        <v>702</v>
      </c>
      <c r="L67" s="211" t="s">
        <v>702</v>
      </c>
      <c r="M67" s="97">
        <v>36</v>
      </c>
      <c r="N67" s="211" t="s">
        <v>702</v>
      </c>
      <c r="O67" s="211" t="s">
        <v>702</v>
      </c>
      <c r="P67" s="211" t="s">
        <v>702</v>
      </c>
      <c r="Q67" s="211" t="s">
        <v>702</v>
      </c>
      <c r="R67" s="210"/>
    </row>
    <row r="68" spans="1:36" x14ac:dyDescent="0.25">
      <c r="A68" s="93">
        <v>2050</v>
      </c>
      <c r="B68" s="94" t="str">
        <f>$B$48</f>
        <v>E2</v>
      </c>
      <c r="C68" s="95">
        <f>$C$48</f>
        <v>4.6000000000000001E-4</v>
      </c>
      <c r="D68" s="96">
        <f>VLOOKUP(CONCATENATE($A68,"-",0),$D$122:$H$140,5,0)</f>
        <v>1.1100000000000001</v>
      </c>
      <c r="E68" s="209">
        <f>1/(1+(EXP((-LN(C68/(1-C68)))-D68)))</f>
        <v>1.3944998816718651E-3</v>
      </c>
      <c r="F68" s="94" t="str">
        <f>VLOOKUP(E68,$L$16:$Q$27,4,1)</f>
        <v>E7</v>
      </c>
      <c r="G68" s="94">
        <f>$G$48</f>
        <v>100</v>
      </c>
      <c r="H68" s="94">
        <f>VLOOKUP(F68,$O$16:$Q$27,2,0)</f>
        <v>630</v>
      </c>
      <c r="I68" s="94">
        <f t="shared" si="0"/>
        <v>530</v>
      </c>
      <c r="J68" s="94">
        <f>MAX(I68:I75,0)</f>
        <v>530</v>
      </c>
      <c r="K68" s="94">
        <f>MIN(I68:I75,0)</f>
        <v>0</v>
      </c>
      <c r="L68" s="94">
        <f>IF(ABS(J68)&gt;ABS(K68),J68,K68)</f>
        <v>530</v>
      </c>
      <c r="M68" s="97">
        <v>34</v>
      </c>
      <c r="N68" s="97">
        <f>MAX($M68:$M75,0)</f>
        <v>34</v>
      </c>
      <c r="O68" s="97">
        <f>MIN($M68:$M75,0)</f>
        <v>0</v>
      </c>
      <c r="P68" s="94">
        <f>IF(ABS(N68)&gt;ABS(O68),N68,O68)</f>
        <v>34</v>
      </c>
      <c r="Q68" s="98">
        <f>((($B$8*$L68)+($B$9*$P68))*($B$10/1000000))</f>
        <v>-1190700</v>
      </c>
      <c r="R68" s="210"/>
    </row>
    <row r="69" spans="1:36" x14ac:dyDescent="0.25">
      <c r="A69" s="94">
        <v>2051</v>
      </c>
      <c r="B69" s="211" t="s">
        <v>702</v>
      </c>
      <c r="C69" s="211" t="s">
        <v>702</v>
      </c>
      <c r="D69" s="211" t="s">
        <v>702</v>
      </c>
      <c r="E69" s="212" t="s">
        <v>702</v>
      </c>
      <c r="F69" s="211" t="s">
        <v>702</v>
      </c>
      <c r="G69" s="211" t="s">
        <v>702</v>
      </c>
      <c r="H69" s="211" t="s">
        <v>702</v>
      </c>
      <c r="I69" s="94">
        <f>$I$68</f>
        <v>530</v>
      </c>
      <c r="J69" s="211" t="s">
        <v>702</v>
      </c>
      <c r="K69" s="211" t="s">
        <v>702</v>
      </c>
      <c r="L69" s="211" t="s">
        <v>702</v>
      </c>
      <c r="M69" s="97">
        <v>32</v>
      </c>
      <c r="N69" s="211" t="s">
        <v>702</v>
      </c>
      <c r="O69" s="211" t="s">
        <v>702</v>
      </c>
      <c r="P69" s="211" t="s">
        <v>702</v>
      </c>
      <c r="Q69" s="211" t="s">
        <v>702</v>
      </c>
      <c r="R69" s="210"/>
    </row>
    <row r="70" spans="1:36" x14ac:dyDescent="0.25">
      <c r="A70" s="94">
        <v>2052</v>
      </c>
      <c r="B70" s="211" t="s">
        <v>702</v>
      </c>
      <c r="C70" s="211" t="s">
        <v>702</v>
      </c>
      <c r="D70" s="211" t="s">
        <v>702</v>
      </c>
      <c r="E70" s="212" t="s">
        <v>702</v>
      </c>
      <c r="F70" s="211" t="s">
        <v>702</v>
      </c>
      <c r="G70" s="211" t="s">
        <v>702</v>
      </c>
      <c r="H70" s="211" t="s">
        <v>702</v>
      </c>
      <c r="I70" s="94">
        <f>$I$68</f>
        <v>530</v>
      </c>
      <c r="J70" s="211" t="s">
        <v>702</v>
      </c>
      <c r="K70" s="211" t="s">
        <v>702</v>
      </c>
      <c r="L70" s="211" t="s">
        <v>702</v>
      </c>
      <c r="M70" s="97">
        <v>30</v>
      </c>
      <c r="N70" s="211" t="s">
        <v>702</v>
      </c>
      <c r="O70" s="211" t="s">
        <v>702</v>
      </c>
      <c r="P70" s="211" t="s">
        <v>702</v>
      </c>
      <c r="Q70" s="211" t="s">
        <v>702</v>
      </c>
      <c r="R70" s="210"/>
    </row>
    <row r="71" spans="1:36" x14ac:dyDescent="0.25">
      <c r="A71" s="94">
        <v>2053</v>
      </c>
      <c r="B71" s="211" t="s">
        <v>702</v>
      </c>
      <c r="C71" s="211" t="s">
        <v>702</v>
      </c>
      <c r="D71" s="211" t="s">
        <v>702</v>
      </c>
      <c r="E71" s="211" t="s">
        <v>702</v>
      </c>
      <c r="F71" s="211" t="s">
        <v>702</v>
      </c>
      <c r="G71" s="211" t="s">
        <v>702</v>
      </c>
      <c r="H71" s="211" t="s">
        <v>702</v>
      </c>
      <c r="I71" s="94">
        <f>$I$68</f>
        <v>530</v>
      </c>
      <c r="J71" s="211" t="s">
        <v>702</v>
      </c>
      <c r="K71" s="211" t="s">
        <v>702</v>
      </c>
      <c r="L71" s="211" t="s">
        <v>702</v>
      </c>
      <c r="M71" s="97">
        <v>28</v>
      </c>
      <c r="N71" s="211" t="s">
        <v>702</v>
      </c>
      <c r="O71" s="211" t="s">
        <v>702</v>
      </c>
      <c r="P71" s="211" t="s">
        <v>702</v>
      </c>
      <c r="Q71" s="211" t="s">
        <v>702</v>
      </c>
      <c r="R71" s="210"/>
    </row>
    <row r="72" spans="1:36" x14ac:dyDescent="0.25">
      <c r="A72" s="94">
        <v>2054</v>
      </c>
      <c r="B72" s="211" t="s">
        <v>702</v>
      </c>
      <c r="C72" s="211" t="s">
        <v>702</v>
      </c>
      <c r="D72" s="211" t="s">
        <v>702</v>
      </c>
      <c r="E72" s="212" t="s">
        <v>702</v>
      </c>
      <c r="F72" s="211" t="s">
        <v>702</v>
      </c>
      <c r="G72" s="211" t="s">
        <v>702</v>
      </c>
      <c r="H72" s="211" t="s">
        <v>702</v>
      </c>
      <c r="I72" s="94">
        <f>$I$68</f>
        <v>530</v>
      </c>
      <c r="J72" s="211" t="s">
        <v>702</v>
      </c>
      <c r="K72" s="211" t="s">
        <v>702</v>
      </c>
      <c r="L72" s="211" t="s">
        <v>702</v>
      </c>
      <c r="M72" s="97">
        <f>$M$71</f>
        <v>28</v>
      </c>
      <c r="N72" s="211" t="s">
        <v>702</v>
      </c>
      <c r="O72" s="211" t="s">
        <v>702</v>
      </c>
      <c r="P72" s="211" t="s">
        <v>702</v>
      </c>
      <c r="Q72" s="211" t="s">
        <v>702</v>
      </c>
      <c r="R72" s="210"/>
    </row>
    <row r="73" spans="1:36" x14ac:dyDescent="0.25">
      <c r="A73" s="94">
        <v>2055</v>
      </c>
      <c r="B73" s="211" t="s">
        <v>702</v>
      </c>
      <c r="C73" s="211" t="s">
        <v>702</v>
      </c>
      <c r="D73" s="211" t="s">
        <v>702</v>
      </c>
      <c r="E73" s="212" t="s">
        <v>702</v>
      </c>
      <c r="F73" s="211" t="s">
        <v>702</v>
      </c>
      <c r="G73" s="211" t="s">
        <v>702</v>
      </c>
      <c r="H73" s="211" t="s">
        <v>702</v>
      </c>
      <c r="I73" s="94">
        <f t="shared" ref="I73:I75" si="4">$I$68</f>
        <v>530</v>
      </c>
      <c r="J73" s="211" t="s">
        <v>702</v>
      </c>
      <c r="K73" s="211" t="s">
        <v>702</v>
      </c>
      <c r="L73" s="211" t="s">
        <v>702</v>
      </c>
      <c r="M73" s="97">
        <f t="shared" ref="M73:M75" si="5">$M$71</f>
        <v>28</v>
      </c>
      <c r="N73" s="211" t="s">
        <v>702</v>
      </c>
      <c r="O73" s="211" t="s">
        <v>702</v>
      </c>
      <c r="P73" s="211" t="s">
        <v>702</v>
      </c>
      <c r="Q73" s="211" t="s">
        <v>702</v>
      </c>
      <c r="R73" s="210"/>
    </row>
    <row r="74" spans="1:36" x14ac:dyDescent="0.25">
      <c r="A74" s="94">
        <v>2056</v>
      </c>
      <c r="B74" s="211" t="s">
        <v>702</v>
      </c>
      <c r="C74" s="211" t="s">
        <v>702</v>
      </c>
      <c r="D74" s="211" t="s">
        <v>702</v>
      </c>
      <c r="E74" s="211" t="s">
        <v>702</v>
      </c>
      <c r="F74" s="211" t="s">
        <v>702</v>
      </c>
      <c r="G74" s="211" t="s">
        <v>702</v>
      </c>
      <c r="H74" s="211" t="s">
        <v>702</v>
      </c>
      <c r="I74" s="94">
        <f t="shared" si="4"/>
        <v>530</v>
      </c>
      <c r="J74" s="211" t="s">
        <v>702</v>
      </c>
      <c r="K74" s="211" t="s">
        <v>702</v>
      </c>
      <c r="L74" s="211" t="s">
        <v>702</v>
      </c>
      <c r="M74" s="97">
        <f t="shared" si="5"/>
        <v>28</v>
      </c>
      <c r="N74" s="211" t="s">
        <v>702</v>
      </c>
      <c r="O74" s="211" t="s">
        <v>702</v>
      </c>
      <c r="P74" s="211" t="s">
        <v>702</v>
      </c>
      <c r="Q74" s="211" t="s">
        <v>702</v>
      </c>
      <c r="R74" s="210"/>
    </row>
    <row r="75" spans="1:36" x14ac:dyDescent="0.25">
      <c r="A75" s="94">
        <v>2057</v>
      </c>
      <c r="B75" s="211" t="s">
        <v>702</v>
      </c>
      <c r="C75" s="211" t="s">
        <v>702</v>
      </c>
      <c r="D75" s="211" t="s">
        <v>702</v>
      </c>
      <c r="E75" s="211" t="s">
        <v>702</v>
      </c>
      <c r="F75" s="211" t="s">
        <v>702</v>
      </c>
      <c r="G75" s="211" t="s">
        <v>702</v>
      </c>
      <c r="H75" s="211" t="s">
        <v>702</v>
      </c>
      <c r="I75" s="94">
        <f t="shared" si="4"/>
        <v>530</v>
      </c>
      <c r="J75" s="211" t="s">
        <v>702</v>
      </c>
      <c r="K75" s="211" t="s">
        <v>702</v>
      </c>
      <c r="L75" s="211" t="s">
        <v>702</v>
      </c>
      <c r="M75" s="97">
        <f t="shared" si="5"/>
        <v>28</v>
      </c>
      <c r="N75" s="211" t="s">
        <v>702</v>
      </c>
      <c r="O75" s="211" t="s">
        <v>702</v>
      </c>
      <c r="P75" s="211" t="s">
        <v>702</v>
      </c>
      <c r="Q75" s="211" t="s">
        <v>702</v>
      </c>
      <c r="R75" s="210"/>
    </row>
    <row r="76" spans="1:36" x14ac:dyDescent="0.25">
      <c r="A76" s="265"/>
      <c r="B76" s="265"/>
      <c r="C76" s="265"/>
      <c r="D76" s="265"/>
      <c r="E76" s="265"/>
      <c r="F76" s="265"/>
      <c r="G76" s="265"/>
      <c r="H76" s="265"/>
      <c r="I76" s="265"/>
      <c r="J76" s="265"/>
      <c r="K76" s="265"/>
      <c r="L76" s="265"/>
      <c r="M76" s="265"/>
      <c r="N76" s="265"/>
      <c r="O76" s="265"/>
      <c r="P76" s="265"/>
      <c r="Q76" s="265"/>
      <c r="R76" s="265"/>
    </row>
    <row r="77" spans="1:36" ht="36" customHeight="1" x14ac:dyDescent="0.25">
      <c r="A77" s="341" t="s">
        <v>669</v>
      </c>
      <c r="B77" s="341"/>
      <c r="C77" s="341"/>
      <c r="D77" s="341"/>
      <c r="E77" s="341"/>
      <c r="F77" s="341"/>
      <c r="G77" s="341"/>
      <c r="H77" s="341"/>
      <c r="I77" s="341"/>
      <c r="J77" s="341"/>
      <c r="K77" s="341"/>
      <c r="L77" s="341"/>
      <c r="M77" s="341"/>
      <c r="N77" s="341"/>
      <c r="O77" s="341"/>
      <c r="P77" s="341"/>
      <c r="Q77" s="341"/>
      <c r="R77" s="341"/>
      <c r="AJ77" s="99"/>
    </row>
    <row r="78" spans="1:36" x14ac:dyDescent="0.25">
      <c r="A78" s="92"/>
      <c r="B78" s="356" t="s">
        <v>413</v>
      </c>
      <c r="C78" s="356"/>
      <c r="D78" s="356" t="s">
        <v>414</v>
      </c>
      <c r="E78" s="356"/>
      <c r="F78" s="356" t="s">
        <v>415</v>
      </c>
      <c r="G78" s="356"/>
      <c r="H78" s="356"/>
      <c r="I78" s="356" t="s">
        <v>749</v>
      </c>
      <c r="J78" s="356"/>
      <c r="K78" s="356"/>
      <c r="L78" s="356"/>
      <c r="M78" s="356" t="s">
        <v>416</v>
      </c>
      <c r="N78" s="356"/>
      <c r="O78" s="356"/>
      <c r="P78" s="356"/>
      <c r="Q78" s="126" t="s">
        <v>417</v>
      </c>
      <c r="R78" s="41"/>
      <c r="AJ78" s="99"/>
    </row>
    <row r="79" spans="1:36" ht="60" x14ac:dyDescent="0.25">
      <c r="A79" s="127" t="s">
        <v>404</v>
      </c>
      <c r="B79" s="127" t="s">
        <v>418</v>
      </c>
      <c r="C79" s="127" t="s">
        <v>419</v>
      </c>
      <c r="D79" s="127" t="s">
        <v>420</v>
      </c>
      <c r="E79" s="127" t="s">
        <v>110</v>
      </c>
      <c r="F79" s="127" t="s">
        <v>692</v>
      </c>
      <c r="G79" s="127" t="s">
        <v>421</v>
      </c>
      <c r="H79" s="127" t="s">
        <v>422</v>
      </c>
      <c r="I79" s="127" t="s">
        <v>693</v>
      </c>
      <c r="J79" s="127" t="s">
        <v>694</v>
      </c>
      <c r="K79" s="127" t="s">
        <v>695</v>
      </c>
      <c r="L79" s="127" t="s">
        <v>696</v>
      </c>
      <c r="M79" s="127" t="s">
        <v>697</v>
      </c>
      <c r="N79" s="127" t="s">
        <v>698</v>
      </c>
      <c r="O79" s="127" t="s">
        <v>699</v>
      </c>
      <c r="P79" s="127" t="s">
        <v>700</v>
      </c>
      <c r="Q79" s="127" t="s">
        <v>701</v>
      </c>
      <c r="R79" s="208"/>
      <c r="AJ79" s="99"/>
    </row>
    <row r="80" spans="1:36" x14ac:dyDescent="0.25">
      <c r="A80" s="93">
        <v>2030</v>
      </c>
      <c r="B80" s="213" t="str">
        <f>$F$30</f>
        <v>E6</v>
      </c>
      <c r="C80" s="95">
        <f>VLOOKUP($B$80,$K$16:$N$27,4,0)</f>
        <v>8.0199999999999998E-4</v>
      </c>
      <c r="D80" s="96">
        <f>VLOOKUP(CONCATENATE($A80,"-",0),$D$141:$H$158,5,0)</f>
        <v>0.1</v>
      </c>
      <c r="E80" s="209">
        <f>1/(1+(EXP((-LN(C80/(1-C80)))-D80)))</f>
        <v>8.8627232181752143E-4</v>
      </c>
      <c r="F80" s="94" t="str">
        <f>VLOOKUP(E80,$L$16:$Q$27,4,1)</f>
        <v>E7</v>
      </c>
      <c r="G80" s="94">
        <f>VLOOKUP(B80,$O$16:$Q$27,2,0)</f>
        <v>430</v>
      </c>
      <c r="H80" s="94">
        <f>VLOOKUP(F80,$O$16:$Q$27,2,0)</f>
        <v>630</v>
      </c>
      <c r="I80" s="94">
        <f>H80-G80</f>
        <v>200</v>
      </c>
      <c r="J80" s="94">
        <f>MAX(I80:I90,0)</f>
        <v>200</v>
      </c>
      <c r="K80" s="94">
        <f>MIN(I80:I90,0)</f>
        <v>-250</v>
      </c>
      <c r="L80" s="94">
        <f>IF(ABS(J80)&gt;ABS(K80),J80,K80)</f>
        <v>-250</v>
      </c>
      <c r="M80" s="97">
        <v>30</v>
      </c>
      <c r="N80" s="97">
        <f>MAX($M80:$M87,0)</f>
        <v>58</v>
      </c>
      <c r="O80" s="97">
        <f>MIN($M80:$M87,0)</f>
        <v>0</v>
      </c>
      <c r="P80" s="94">
        <f>IF(ABS(N80)&gt;ABS(O80),N80,O80)</f>
        <v>58</v>
      </c>
      <c r="Q80" s="98">
        <f>((($L$8*$L80)+($L$9*$P80))*($L$10/1000000))</f>
        <v>442000</v>
      </c>
      <c r="R80" s="210"/>
      <c r="AJ80" s="99"/>
    </row>
    <row r="81" spans="1:36" x14ac:dyDescent="0.25">
      <c r="A81" s="94">
        <v>2031</v>
      </c>
      <c r="B81" s="211" t="s">
        <v>702</v>
      </c>
      <c r="C81" s="211" t="s">
        <v>702</v>
      </c>
      <c r="D81" s="211" t="s">
        <v>702</v>
      </c>
      <c r="E81" s="212" t="s">
        <v>702</v>
      </c>
      <c r="F81" s="211" t="s">
        <v>702</v>
      </c>
      <c r="G81" s="211" t="s">
        <v>702</v>
      </c>
      <c r="H81" s="211" t="s">
        <v>702</v>
      </c>
      <c r="I81" s="94">
        <f>$I$80</f>
        <v>200</v>
      </c>
      <c r="J81" s="211" t="s">
        <v>702</v>
      </c>
      <c r="K81" s="211" t="s">
        <v>702</v>
      </c>
      <c r="L81" s="211" t="s">
        <v>702</v>
      </c>
      <c r="M81" s="97">
        <v>34</v>
      </c>
      <c r="N81" s="211" t="s">
        <v>702</v>
      </c>
      <c r="O81" s="211" t="s">
        <v>702</v>
      </c>
      <c r="P81" s="211" t="s">
        <v>702</v>
      </c>
      <c r="Q81" s="211" t="s">
        <v>702</v>
      </c>
      <c r="R81" s="210"/>
      <c r="AJ81" s="99"/>
    </row>
    <row r="82" spans="1:36" x14ac:dyDescent="0.25">
      <c r="A82" s="94">
        <v>2032</v>
      </c>
      <c r="B82" s="211" t="s">
        <v>702</v>
      </c>
      <c r="C82" s="211" t="s">
        <v>702</v>
      </c>
      <c r="D82" s="211" t="s">
        <v>702</v>
      </c>
      <c r="E82" s="212" t="s">
        <v>702</v>
      </c>
      <c r="F82" s="211" t="s">
        <v>702</v>
      </c>
      <c r="G82" s="211" t="s">
        <v>702</v>
      </c>
      <c r="H82" s="211" t="s">
        <v>702</v>
      </c>
      <c r="I82" s="94">
        <f>$I$80</f>
        <v>200</v>
      </c>
      <c r="J82" s="211" t="s">
        <v>702</v>
      </c>
      <c r="K82" s="211" t="s">
        <v>702</v>
      </c>
      <c r="L82" s="211" t="s">
        <v>702</v>
      </c>
      <c r="M82" s="97">
        <v>38</v>
      </c>
      <c r="N82" s="211" t="s">
        <v>702</v>
      </c>
      <c r="O82" s="211" t="s">
        <v>702</v>
      </c>
      <c r="P82" s="211" t="s">
        <v>702</v>
      </c>
      <c r="Q82" s="211" t="s">
        <v>702</v>
      </c>
      <c r="R82" s="210"/>
      <c r="AJ82" s="99"/>
    </row>
    <row r="83" spans="1:36" x14ac:dyDescent="0.25">
      <c r="A83" s="94">
        <v>2033</v>
      </c>
      <c r="B83" s="211" t="s">
        <v>702</v>
      </c>
      <c r="C83" s="211" t="s">
        <v>702</v>
      </c>
      <c r="D83" s="211" t="s">
        <v>702</v>
      </c>
      <c r="E83" s="212" t="s">
        <v>702</v>
      </c>
      <c r="F83" s="211" t="s">
        <v>702</v>
      </c>
      <c r="G83" s="211" t="s">
        <v>702</v>
      </c>
      <c r="H83" s="211" t="s">
        <v>702</v>
      </c>
      <c r="I83" s="94">
        <f>$I$80</f>
        <v>200</v>
      </c>
      <c r="J83" s="211" t="s">
        <v>702</v>
      </c>
      <c r="K83" s="211" t="s">
        <v>702</v>
      </c>
      <c r="L83" s="211" t="s">
        <v>702</v>
      </c>
      <c r="M83" s="97">
        <v>42</v>
      </c>
      <c r="N83" s="211" t="s">
        <v>702</v>
      </c>
      <c r="O83" s="211" t="s">
        <v>702</v>
      </c>
      <c r="P83" s="211" t="s">
        <v>702</v>
      </c>
      <c r="Q83" s="211" t="s">
        <v>702</v>
      </c>
      <c r="R83" s="210"/>
      <c r="AJ83" s="99"/>
    </row>
    <row r="84" spans="1:36" x14ac:dyDescent="0.25">
      <c r="A84" s="94">
        <v>2034</v>
      </c>
      <c r="B84" s="211" t="s">
        <v>702</v>
      </c>
      <c r="C84" s="211" t="s">
        <v>702</v>
      </c>
      <c r="D84" s="211" t="s">
        <v>702</v>
      </c>
      <c r="E84" s="212" t="s">
        <v>702</v>
      </c>
      <c r="F84" s="211" t="s">
        <v>702</v>
      </c>
      <c r="G84" s="211" t="s">
        <v>702</v>
      </c>
      <c r="H84" s="211" t="s">
        <v>702</v>
      </c>
      <c r="I84" s="94">
        <f>$I$80</f>
        <v>200</v>
      </c>
      <c r="J84" s="211" t="s">
        <v>702</v>
      </c>
      <c r="K84" s="211" t="s">
        <v>702</v>
      </c>
      <c r="L84" s="211" t="s">
        <v>702</v>
      </c>
      <c r="M84" s="97">
        <v>46</v>
      </c>
      <c r="N84" s="211" t="s">
        <v>702</v>
      </c>
      <c r="O84" s="211" t="s">
        <v>702</v>
      </c>
      <c r="P84" s="211" t="s">
        <v>702</v>
      </c>
      <c r="Q84" s="211" t="s">
        <v>702</v>
      </c>
      <c r="R84" s="210"/>
      <c r="AJ84" s="99"/>
    </row>
    <row r="85" spans="1:36" x14ac:dyDescent="0.25">
      <c r="A85" s="93">
        <v>2035</v>
      </c>
      <c r="B85" s="94" t="str">
        <f>$B$80</f>
        <v>E6</v>
      </c>
      <c r="C85" s="95">
        <f>VLOOKUP($B$80,$K$16:$N$27,4,0)</f>
        <v>8.0199999999999998E-4</v>
      </c>
      <c r="D85" s="96">
        <f>VLOOKUP(CONCATENATE($A85,"-",0),$D$141:$H$158,5,0)</f>
        <v>0.01</v>
      </c>
      <c r="E85" s="209">
        <f>1/(1+(EXP((-LN(C85/(1-C85)))-D85)))</f>
        <v>8.1005370477908842E-4</v>
      </c>
      <c r="F85" s="94" t="str">
        <f>VLOOKUP(E85,$L$16:$Q$27,4,1)</f>
        <v>E6</v>
      </c>
      <c r="G85" s="94">
        <f>VLOOKUP(B85,$O$16:$Q$27,2,0)</f>
        <v>430</v>
      </c>
      <c r="H85" s="94">
        <f>VLOOKUP(F85,$O$16:$Q$27,2,0)</f>
        <v>430</v>
      </c>
      <c r="I85" s="94">
        <f>H85-G85</f>
        <v>0</v>
      </c>
      <c r="J85" s="94">
        <f>MAX(I85:I95,0)</f>
        <v>0</v>
      </c>
      <c r="K85" s="94">
        <f>MIN(I85:I95,0)</f>
        <v>-280</v>
      </c>
      <c r="L85" s="94">
        <f>IF(ABS(J85)&gt;ABS(K85),J85,K85)</f>
        <v>-280</v>
      </c>
      <c r="M85" s="97">
        <v>50</v>
      </c>
      <c r="N85" s="97">
        <f>MAX($M85:$M92,0)</f>
        <v>66</v>
      </c>
      <c r="O85" s="97">
        <f>MIN($M85:$M92,0)</f>
        <v>0</v>
      </c>
      <c r="P85" s="94">
        <f>IF(ABS(N85)&gt;ABS(O85),N85,O85)</f>
        <v>66</v>
      </c>
      <c r="Q85" s="98">
        <f>((($L$8*$L85)+($L$9*$P85))*($L$10/1000000))</f>
        <v>494000</v>
      </c>
      <c r="R85" s="210"/>
      <c r="AJ85" s="99"/>
    </row>
    <row r="86" spans="1:36" x14ac:dyDescent="0.25">
      <c r="A86" s="94">
        <v>2036</v>
      </c>
      <c r="B86" s="211" t="s">
        <v>702</v>
      </c>
      <c r="C86" s="211" t="s">
        <v>702</v>
      </c>
      <c r="D86" s="211" t="s">
        <v>702</v>
      </c>
      <c r="E86" s="212" t="s">
        <v>702</v>
      </c>
      <c r="F86" s="211" t="s">
        <v>702</v>
      </c>
      <c r="G86" s="211" t="s">
        <v>702</v>
      </c>
      <c r="H86" s="211" t="s">
        <v>702</v>
      </c>
      <c r="I86" s="94">
        <f>$I$85</f>
        <v>0</v>
      </c>
      <c r="J86" s="211" t="s">
        <v>702</v>
      </c>
      <c r="K86" s="211" t="s">
        <v>702</v>
      </c>
      <c r="L86" s="211" t="s">
        <v>702</v>
      </c>
      <c r="M86" s="97">
        <v>54</v>
      </c>
      <c r="N86" s="211" t="s">
        <v>702</v>
      </c>
      <c r="O86" s="211" t="s">
        <v>702</v>
      </c>
      <c r="P86" s="211" t="s">
        <v>702</v>
      </c>
      <c r="Q86" s="211" t="s">
        <v>702</v>
      </c>
      <c r="R86" s="210"/>
      <c r="AJ86" s="99"/>
    </row>
    <row r="87" spans="1:36" x14ac:dyDescent="0.25">
      <c r="A87" s="94">
        <v>2037</v>
      </c>
      <c r="B87" s="211" t="s">
        <v>702</v>
      </c>
      <c r="C87" s="211" t="s">
        <v>702</v>
      </c>
      <c r="D87" s="211" t="s">
        <v>702</v>
      </c>
      <c r="E87" s="212" t="s">
        <v>702</v>
      </c>
      <c r="F87" s="211" t="s">
        <v>702</v>
      </c>
      <c r="G87" s="211" t="s">
        <v>702</v>
      </c>
      <c r="H87" s="211" t="s">
        <v>702</v>
      </c>
      <c r="I87" s="94">
        <f t="shared" ref="I87:I89" si="6">$I$85</f>
        <v>0</v>
      </c>
      <c r="J87" s="211" t="s">
        <v>702</v>
      </c>
      <c r="K87" s="211" t="s">
        <v>702</v>
      </c>
      <c r="L87" s="211" t="s">
        <v>702</v>
      </c>
      <c r="M87" s="97">
        <v>58</v>
      </c>
      <c r="N87" s="211" t="s">
        <v>702</v>
      </c>
      <c r="O87" s="211" t="s">
        <v>702</v>
      </c>
      <c r="P87" s="211" t="s">
        <v>702</v>
      </c>
      <c r="Q87" s="211" t="s">
        <v>702</v>
      </c>
      <c r="R87" s="210"/>
      <c r="AJ87" s="99"/>
    </row>
    <row r="88" spans="1:36" x14ac:dyDescent="0.25">
      <c r="A88" s="94">
        <v>2038</v>
      </c>
      <c r="B88" s="211" t="s">
        <v>702</v>
      </c>
      <c r="C88" s="211" t="s">
        <v>702</v>
      </c>
      <c r="D88" s="211" t="s">
        <v>702</v>
      </c>
      <c r="E88" s="212" t="s">
        <v>702</v>
      </c>
      <c r="F88" s="211" t="s">
        <v>702</v>
      </c>
      <c r="G88" s="211" t="s">
        <v>702</v>
      </c>
      <c r="H88" s="211" t="s">
        <v>702</v>
      </c>
      <c r="I88" s="94">
        <f t="shared" si="6"/>
        <v>0</v>
      </c>
      <c r="J88" s="211" t="s">
        <v>702</v>
      </c>
      <c r="K88" s="211" t="s">
        <v>702</v>
      </c>
      <c r="L88" s="211" t="s">
        <v>702</v>
      </c>
      <c r="M88" s="97">
        <v>62</v>
      </c>
      <c r="N88" s="211" t="s">
        <v>702</v>
      </c>
      <c r="O88" s="211" t="s">
        <v>702</v>
      </c>
      <c r="P88" s="211" t="s">
        <v>702</v>
      </c>
      <c r="Q88" s="211" t="s">
        <v>702</v>
      </c>
      <c r="R88" s="210"/>
      <c r="AJ88" s="99"/>
    </row>
    <row r="89" spans="1:36" x14ac:dyDescent="0.25">
      <c r="A89" s="94">
        <v>2039</v>
      </c>
      <c r="B89" s="211" t="s">
        <v>702</v>
      </c>
      <c r="C89" s="211" t="s">
        <v>702</v>
      </c>
      <c r="D89" s="211" t="s">
        <v>702</v>
      </c>
      <c r="E89" s="212" t="s">
        <v>702</v>
      </c>
      <c r="F89" s="211" t="s">
        <v>702</v>
      </c>
      <c r="G89" s="211" t="s">
        <v>702</v>
      </c>
      <c r="H89" s="211" t="s">
        <v>702</v>
      </c>
      <c r="I89" s="94">
        <f t="shared" si="6"/>
        <v>0</v>
      </c>
      <c r="J89" s="211" t="s">
        <v>702</v>
      </c>
      <c r="K89" s="211" t="s">
        <v>702</v>
      </c>
      <c r="L89" s="211" t="s">
        <v>702</v>
      </c>
      <c r="M89" s="97">
        <v>66</v>
      </c>
      <c r="N89" s="211" t="s">
        <v>702</v>
      </c>
      <c r="O89" s="211" t="s">
        <v>702</v>
      </c>
      <c r="P89" s="211" t="s">
        <v>702</v>
      </c>
      <c r="Q89" s="211" t="s">
        <v>702</v>
      </c>
      <c r="R89" s="210"/>
      <c r="AJ89" s="99"/>
    </row>
    <row r="90" spans="1:36" x14ac:dyDescent="0.25">
      <c r="A90" s="93">
        <v>2040</v>
      </c>
      <c r="B90" s="94" t="str">
        <f>$B$80</f>
        <v>E6</v>
      </c>
      <c r="C90" s="95">
        <f>VLOOKUP($B$80,$K$16:$N$27,4,0)</f>
        <v>8.0199999999999998E-4</v>
      </c>
      <c r="D90" s="96">
        <f>VLOOKUP(CONCATENATE($A90,"-",0),$D$141:$H$158,5,0)</f>
        <v>-0.15</v>
      </c>
      <c r="E90" s="209">
        <f>1/(1+(EXP((-LN(C90/(1-C90)))-D90)))</f>
        <v>6.9036491927883877E-4</v>
      </c>
      <c r="F90" s="94" t="str">
        <f>VLOOKUP(E90,$L$16:$Q$27,4,1)</f>
        <v>E5</v>
      </c>
      <c r="G90" s="94">
        <f>VLOOKUP(B90,$O$16:$Q$27,2,0)</f>
        <v>430</v>
      </c>
      <c r="H90" s="94">
        <f>VLOOKUP(F90,$O$16:$Q$27,2,0)</f>
        <v>180</v>
      </c>
      <c r="I90" s="94">
        <f t="shared" ref="I90" si="7">H90-G90</f>
        <v>-250</v>
      </c>
      <c r="J90" s="94">
        <f>MAX(I90:I100,0)</f>
        <v>0</v>
      </c>
      <c r="K90" s="94">
        <f>MIN(I90:I100,0)</f>
        <v>-310</v>
      </c>
      <c r="L90" s="94">
        <f>IF(ABS(J90)&gt;ABS(K90),J90,K90)</f>
        <v>-310</v>
      </c>
      <c r="M90" s="97">
        <v>64</v>
      </c>
      <c r="N90" s="97">
        <f>MAX($M90:$M97,0)</f>
        <v>64</v>
      </c>
      <c r="O90" s="97">
        <f>MIN($M90:$M97,0)</f>
        <v>0</v>
      </c>
      <c r="P90" s="94">
        <f>IF(ABS(N90)&gt;ABS(O90),N90,O90)</f>
        <v>64</v>
      </c>
      <c r="Q90" s="98">
        <f>((($L$8*$L90)+($L$9*$P90))*($L$10/1000000))</f>
        <v>556000</v>
      </c>
      <c r="R90" s="210"/>
      <c r="AJ90" s="99"/>
    </row>
    <row r="91" spans="1:36" x14ac:dyDescent="0.25">
      <c r="A91" s="94">
        <v>2041</v>
      </c>
      <c r="B91" s="211" t="s">
        <v>702</v>
      </c>
      <c r="C91" s="211" t="s">
        <v>702</v>
      </c>
      <c r="D91" s="211" t="s">
        <v>702</v>
      </c>
      <c r="E91" s="212" t="s">
        <v>702</v>
      </c>
      <c r="F91" s="211" t="s">
        <v>702</v>
      </c>
      <c r="G91" s="211" t="s">
        <v>702</v>
      </c>
      <c r="H91" s="211" t="s">
        <v>702</v>
      </c>
      <c r="I91" s="94">
        <f>$I$90</f>
        <v>-250</v>
      </c>
      <c r="J91" s="211" t="s">
        <v>702</v>
      </c>
      <c r="K91" s="211" t="s">
        <v>702</v>
      </c>
      <c r="L91" s="211" t="s">
        <v>702</v>
      </c>
      <c r="M91" s="97">
        <v>62</v>
      </c>
      <c r="N91" s="211" t="s">
        <v>702</v>
      </c>
      <c r="O91" s="211" t="s">
        <v>702</v>
      </c>
      <c r="P91" s="211" t="s">
        <v>702</v>
      </c>
      <c r="Q91" s="211" t="s">
        <v>702</v>
      </c>
      <c r="R91" s="210"/>
      <c r="AJ91" s="99"/>
    </row>
    <row r="92" spans="1:36" x14ac:dyDescent="0.25">
      <c r="A92" s="94">
        <v>2042</v>
      </c>
      <c r="B92" s="211" t="s">
        <v>702</v>
      </c>
      <c r="C92" s="211" t="s">
        <v>702</v>
      </c>
      <c r="D92" s="211" t="s">
        <v>702</v>
      </c>
      <c r="E92" s="212" t="s">
        <v>702</v>
      </c>
      <c r="F92" s="211" t="s">
        <v>702</v>
      </c>
      <c r="G92" s="211" t="s">
        <v>702</v>
      </c>
      <c r="H92" s="211" t="s">
        <v>702</v>
      </c>
      <c r="I92" s="94">
        <f t="shared" ref="I92:I94" si="8">$I$90</f>
        <v>-250</v>
      </c>
      <c r="J92" s="211" t="s">
        <v>702</v>
      </c>
      <c r="K92" s="211" t="s">
        <v>702</v>
      </c>
      <c r="L92" s="211" t="s">
        <v>702</v>
      </c>
      <c r="M92" s="97">
        <v>60</v>
      </c>
      <c r="N92" s="211" t="s">
        <v>702</v>
      </c>
      <c r="O92" s="211" t="s">
        <v>702</v>
      </c>
      <c r="P92" s="211" t="s">
        <v>702</v>
      </c>
      <c r="Q92" s="211" t="s">
        <v>702</v>
      </c>
      <c r="R92" s="210"/>
      <c r="AJ92" s="99"/>
    </row>
    <row r="93" spans="1:36" x14ac:dyDescent="0.25">
      <c r="A93" s="94">
        <v>2043</v>
      </c>
      <c r="B93" s="211" t="s">
        <v>702</v>
      </c>
      <c r="C93" s="211" t="s">
        <v>702</v>
      </c>
      <c r="D93" s="211" t="s">
        <v>702</v>
      </c>
      <c r="E93" s="212" t="s">
        <v>702</v>
      </c>
      <c r="F93" s="211" t="s">
        <v>702</v>
      </c>
      <c r="G93" s="211" t="s">
        <v>702</v>
      </c>
      <c r="H93" s="211" t="s">
        <v>702</v>
      </c>
      <c r="I93" s="94">
        <f t="shared" si="8"/>
        <v>-250</v>
      </c>
      <c r="J93" s="211" t="s">
        <v>702</v>
      </c>
      <c r="K93" s="211" t="s">
        <v>702</v>
      </c>
      <c r="L93" s="211" t="s">
        <v>702</v>
      </c>
      <c r="M93" s="97">
        <v>58</v>
      </c>
      <c r="N93" s="211" t="s">
        <v>702</v>
      </c>
      <c r="O93" s="211" t="s">
        <v>702</v>
      </c>
      <c r="P93" s="211" t="s">
        <v>702</v>
      </c>
      <c r="Q93" s="211" t="s">
        <v>702</v>
      </c>
      <c r="R93" s="210"/>
      <c r="AJ93" s="99"/>
    </row>
    <row r="94" spans="1:36" x14ac:dyDescent="0.25">
      <c r="A94" s="94">
        <v>2044</v>
      </c>
      <c r="B94" s="211" t="s">
        <v>702</v>
      </c>
      <c r="C94" s="211" t="s">
        <v>702</v>
      </c>
      <c r="D94" s="211" t="s">
        <v>702</v>
      </c>
      <c r="E94" s="212" t="s">
        <v>702</v>
      </c>
      <c r="F94" s="211" t="s">
        <v>702</v>
      </c>
      <c r="G94" s="211" t="s">
        <v>702</v>
      </c>
      <c r="H94" s="211" t="s">
        <v>702</v>
      </c>
      <c r="I94" s="94">
        <f t="shared" si="8"/>
        <v>-250</v>
      </c>
      <c r="J94" s="211" t="s">
        <v>702</v>
      </c>
      <c r="K94" s="211" t="s">
        <v>702</v>
      </c>
      <c r="L94" s="211" t="s">
        <v>702</v>
      </c>
      <c r="M94" s="97">
        <v>56</v>
      </c>
      <c r="N94" s="211" t="s">
        <v>702</v>
      </c>
      <c r="O94" s="211" t="s">
        <v>702</v>
      </c>
      <c r="P94" s="211" t="s">
        <v>702</v>
      </c>
      <c r="Q94" s="211" t="s">
        <v>702</v>
      </c>
      <c r="R94" s="210"/>
      <c r="AJ94" s="99"/>
    </row>
    <row r="95" spans="1:36" x14ac:dyDescent="0.25">
      <c r="A95" s="93">
        <v>2045</v>
      </c>
      <c r="B95" s="94" t="str">
        <f>$B$80</f>
        <v>E6</v>
      </c>
      <c r="C95" s="95">
        <f>VLOOKUP($B$80,$K$16:$N$27,4,0)</f>
        <v>8.0199999999999998E-4</v>
      </c>
      <c r="D95" s="96">
        <f>VLOOKUP(CONCATENATE($A95,"-",0),$D$141:$H$158,5,0)</f>
        <v>-0.25</v>
      </c>
      <c r="E95" s="209">
        <f>1/(1+(EXP((-LN(C95/(1-C95)))-D95)))</f>
        <v>6.2470905251615309E-4</v>
      </c>
      <c r="F95" s="94" t="str">
        <f>VLOOKUP(E95,$L$16:$Q$27,4,1)</f>
        <v>E4</v>
      </c>
      <c r="G95" s="94">
        <f>VLOOKUP(B95,$O$16:$Q$27,2,0)</f>
        <v>430</v>
      </c>
      <c r="H95" s="94">
        <f>VLOOKUP(F95,$O$16:$Q$27,2,0)</f>
        <v>150</v>
      </c>
      <c r="I95" s="94">
        <f t="shared" ref="I95" si="9">H95-G95</f>
        <v>-280</v>
      </c>
      <c r="J95" s="94">
        <f>MAX(I95:I103,0)</f>
        <v>0</v>
      </c>
      <c r="K95" s="94">
        <f>MIN(I95:I103,0)</f>
        <v>-310</v>
      </c>
      <c r="L95" s="94">
        <f>IF(ABS(J95)&gt;ABS(K95),J95,K95)</f>
        <v>-310</v>
      </c>
      <c r="M95" s="97">
        <v>54</v>
      </c>
      <c r="N95" s="97">
        <f>MAX($M95:$M102,0)</f>
        <v>54</v>
      </c>
      <c r="O95" s="97">
        <f>MIN($M95:$M102,0)</f>
        <v>0</v>
      </c>
      <c r="P95" s="94">
        <f>IF(ABS(N95)&gt;ABS(O95),N95,O95)</f>
        <v>54</v>
      </c>
      <c r="Q95" s="98">
        <f>((($L$8*$L95)+($L$9*$P95))*($L$10/1000000))</f>
        <v>566000</v>
      </c>
      <c r="R95" s="210"/>
      <c r="AJ95" s="99"/>
    </row>
    <row r="96" spans="1:36" x14ac:dyDescent="0.25">
      <c r="A96" s="94">
        <v>2046</v>
      </c>
      <c r="B96" s="211" t="s">
        <v>702</v>
      </c>
      <c r="C96" s="211" t="s">
        <v>702</v>
      </c>
      <c r="D96" s="211" t="s">
        <v>702</v>
      </c>
      <c r="E96" s="212" t="s">
        <v>702</v>
      </c>
      <c r="F96" s="211" t="s">
        <v>702</v>
      </c>
      <c r="G96" s="211" t="s">
        <v>702</v>
      </c>
      <c r="H96" s="211" t="s">
        <v>702</v>
      </c>
      <c r="I96" s="94">
        <f>$I$95</f>
        <v>-280</v>
      </c>
      <c r="J96" s="211" t="s">
        <v>702</v>
      </c>
      <c r="K96" s="211" t="s">
        <v>702</v>
      </c>
      <c r="L96" s="211" t="s">
        <v>702</v>
      </c>
      <c r="M96" s="97">
        <v>52</v>
      </c>
      <c r="N96" s="211" t="s">
        <v>702</v>
      </c>
      <c r="O96" s="211" t="s">
        <v>702</v>
      </c>
      <c r="P96" s="211" t="s">
        <v>702</v>
      </c>
      <c r="Q96" s="211" t="s">
        <v>702</v>
      </c>
      <c r="R96" s="210"/>
      <c r="AJ96" s="99"/>
    </row>
    <row r="97" spans="1:36" x14ac:dyDescent="0.25">
      <c r="A97" s="94">
        <v>2047</v>
      </c>
      <c r="B97" s="211" t="s">
        <v>702</v>
      </c>
      <c r="C97" s="211" t="s">
        <v>702</v>
      </c>
      <c r="D97" s="211" t="s">
        <v>702</v>
      </c>
      <c r="E97" s="212" t="s">
        <v>702</v>
      </c>
      <c r="F97" s="211" t="s">
        <v>702</v>
      </c>
      <c r="G97" s="211" t="s">
        <v>702</v>
      </c>
      <c r="H97" s="211" t="s">
        <v>702</v>
      </c>
      <c r="I97" s="94">
        <f t="shared" ref="I97:I99" si="10">$I$95</f>
        <v>-280</v>
      </c>
      <c r="J97" s="211" t="s">
        <v>702</v>
      </c>
      <c r="K97" s="211" t="s">
        <v>702</v>
      </c>
      <c r="L97" s="211" t="s">
        <v>702</v>
      </c>
      <c r="M97" s="97">
        <v>50</v>
      </c>
      <c r="N97" s="211" t="s">
        <v>702</v>
      </c>
      <c r="O97" s="211" t="s">
        <v>702</v>
      </c>
      <c r="P97" s="211" t="s">
        <v>702</v>
      </c>
      <c r="Q97" s="211" t="s">
        <v>702</v>
      </c>
      <c r="R97" s="210"/>
      <c r="AJ97" s="99"/>
    </row>
    <row r="98" spans="1:36" x14ac:dyDescent="0.25">
      <c r="A98" s="94">
        <v>2048</v>
      </c>
      <c r="B98" s="211" t="s">
        <v>702</v>
      </c>
      <c r="C98" s="211" t="s">
        <v>702</v>
      </c>
      <c r="D98" s="211" t="s">
        <v>702</v>
      </c>
      <c r="E98" s="212" t="s">
        <v>702</v>
      </c>
      <c r="F98" s="211" t="s">
        <v>702</v>
      </c>
      <c r="G98" s="211" t="s">
        <v>702</v>
      </c>
      <c r="H98" s="211" t="s">
        <v>702</v>
      </c>
      <c r="I98" s="94">
        <f t="shared" si="10"/>
        <v>-280</v>
      </c>
      <c r="J98" s="211" t="s">
        <v>702</v>
      </c>
      <c r="K98" s="211" t="s">
        <v>702</v>
      </c>
      <c r="L98" s="211" t="s">
        <v>702</v>
      </c>
      <c r="M98" s="97">
        <v>48</v>
      </c>
      <c r="N98" s="211" t="s">
        <v>702</v>
      </c>
      <c r="O98" s="211" t="s">
        <v>702</v>
      </c>
      <c r="P98" s="211" t="s">
        <v>702</v>
      </c>
      <c r="Q98" s="211" t="s">
        <v>702</v>
      </c>
      <c r="R98" s="210"/>
      <c r="AJ98" s="99"/>
    </row>
    <row r="99" spans="1:36" x14ac:dyDescent="0.25">
      <c r="A99" s="94">
        <v>2049</v>
      </c>
      <c r="B99" s="211" t="s">
        <v>702</v>
      </c>
      <c r="C99" s="211" t="s">
        <v>702</v>
      </c>
      <c r="D99" s="211" t="s">
        <v>702</v>
      </c>
      <c r="E99" s="212" t="s">
        <v>702</v>
      </c>
      <c r="F99" s="211" t="s">
        <v>702</v>
      </c>
      <c r="G99" s="211" t="s">
        <v>702</v>
      </c>
      <c r="H99" s="211" t="s">
        <v>702</v>
      </c>
      <c r="I99" s="94">
        <f t="shared" si="10"/>
        <v>-280</v>
      </c>
      <c r="J99" s="211" t="s">
        <v>702</v>
      </c>
      <c r="K99" s="211" t="s">
        <v>702</v>
      </c>
      <c r="L99" s="211" t="s">
        <v>702</v>
      </c>
      <c r="M99" s="97">
        <v>46</v>
      </c>
      <c r="N99" s="211" t="s">
        <v>702</v>
      </c>
      <c r="O99" s="211" t="s">
        <v>702</v>
      </c>
      <c r="P99" s="211" t="s">
        <v>702</v>
      </c>
      <c r="Q99" s="211" t="s">
        <v>702</v>
      </c>
      <c r="R99" s="210"/>
      <c r="AJ99" s="99"/>
    </row>
    <row r="100" spans="1:36" x14ac:dyDescent="0.25">
      <c r="A100" s="93">
        <v>2050</v>
      </c>
      <c r="B100" s="94" t="str">
        <f>$B$80</f>
        <v>E6</v>
      </c>
      <c r="C100" s="95">
        <f>VLOOKUP($B$80,$K$16:$N$27,4,0)</f>
        <v>8.0199999999999998E-4</v>
      </c>
      <c r="D100" s="96">
        <f>VLOOKUP(CONCATENATE($A100,"-",0),$D$141:$H$158,5,0)</f>
        <v>-0.4</v>
      </c>
      <c r="E100" s="209">
        <f>1/(1+(EXP((-LN(C100/(1-C100)))-D100)))</f>
        <v>5.3773885686128565E-4</v>
      </c>
      <c r="F100" s="94" t="str">
        <f>VLOOKUP(E100,$L$16:$Q$27,4,1)</f>
        <v>E3</v>
      </c>
      <c r="G100" s="94">
        <f>VLOOKUP(B100,$O$16:$Q$27,2,0)</f>
        <v>430</v>
      </c>
      <c r="H100" s="94">
        <f>VLOOKUP(F100,$O$16:$Q$27,2,0)</f>
        <v>120</v>
      </c>
      <c r="I100" s="94">
        <f t="shared" ref="I100" si="11">H100-G100</f>
        <v>-310</v>
      </c>
      <c r="J100" s="94">
        <f>MAX(I100:I110,0)</f>
        <v>0</v>
      </c>
      <c r="K100" s="94">
        <f>MIN(I100:I110,0)</f>
        <v>-310</v>
      </c>
      <c r="L100" s="94">
        <f>IF(ABS(J100)&gt;ABS(K100),J100,K100)</f>
        <v>-310</v>
      </c>
      <c r="M100" s="97">
        <v>44</v>
      </c>
      <c r="N100" s="97">
        <f>MAX($O100:$O110,0)</f>
        <v>0</v>
      </c>
      <c r="O100" s="97">
        <f>MIN($M100:$M107,0)</f>
        <v>0</v>
      </c>
      <c r="P100" s="94">
        <v>34</v>
      </c>
      <c r="Q100" s="98">
        <f>((($L$8*$L100)+($L$9*$P100))*($L$10/1000000))</f>
        <v>586000</v>
      </c>
      <c r="R100" s="210"/>
      <c r="AJ100" s="99"/>
    </row>
    <row r="101" spans="1:36" x14ac:dyDescent="0.25">
      <c r="A101" s="94">
        <v>2051</v>
      </c>
      <c r="B101" s="211" t="s">
        <v>702</v>
      </c>
      <c r="C101" s="211" t="s">
        <v>702</v>
      </c>
      <c r="D101" s="211" t="s">
        <v>702</v>
      </c>
      <c r="E101" s="212" t="s">
        <v>702</v>
      </c>
      <c r="F101" s="211" t="s">
        <v>702</v>
      </c>
      <c r="G101" s="211" t="s">
        <v>702</v>
      </c>
      <c r="H101" s="211" t="s">
        <v>702</v>
      </c>
      <c r="I101" s="94">
        <f>$I$100</f>
        <v>-310</v>
      </c>
      <c r="J101" s="211" t="s">
        <v>702</v>
      </c>
      <c r="K101" s="211" t="s">
        <v>702</v>
      </c>
      <c r="L101" s="211" t="s">
        <v>702</v>
      </c>
      <c r="M101" s="97">
        <v>42</v>
      </c>
      <c r="N101" s="211" t="s">
        <v>702</v>
      </c>
      <c r="O101" s="211" t="s">
        <v>702</v>
      </c>
      <c r="P101" s="211" t="s">
        <v>702</v>
      </c>
      <c r="Q101" s="211" t="s">
        <v>702</v>
      </c>
      <c r="R101" s="210"/>
      <c r="AJ101" s="99"/>
    </row>
    <row r="102" spans="1:36" x14ac:dyDescent="0.25">
      <c r="A102" s="94">
        <v>2052</v>
      </c>
      <c r="B102" s="211" t="s">
        <v>702</v>
      </c>
      <c r="C102" s="211" t="s">
        <v>702</v>
      </c>
      <c r="D102" s="211" t="s">
        <v>702</v>
      </c>
      <c r="E102" s="212" t="s">
        <v>702</v>
      </c>
      <c r="F102" s="211" t="s">
        <v>702</v>
      </c>
      <c r="G102" s="211" t="s">
        <v>702</v>
      </c>
      <c r="H102" s="211" t="s">
        <v>702</v>
      </c>
      <c r="I102" s="94">
        <f>$I$100</f>
        <v>-310</v>
      </c>
      <c r="J102" s="211" t="s">
        <v>702</v>
      </c>
      <c r="K102" s="211" t="s">
        <v>702</v>
      </c>
      <c r="L102" s="211" t="s">
        <v>702</v>
      </c>
      <c r="M102" s="97">
        <v>40</v>
      </c>
      <c r="N102" s="211" t="s">
        <v>702</v>
      </c>
      <c r="O102" s="211" t="s">
        <v>702</v>
      </c>
      <c r="P102" s="211" t="s">
        <v>702</v>
      </c>
      <c r="Q102" s="211" t="s">
        <v>702</v>
      </c>
      <c r="R102" s="210"/>
      <c r="AJ102" s="99"/>
    </row>
    <row r="103" spans="1:36" x14ac:dyDescent="0.25">
      <c r="A103" s="94">
        <v>2053</v>
      </c>
      <c r="B103" s="211" t="s">
        <v>702</v>
      </c>
      <c r="C103" s="211" t="s">
        <v>702</v>
      </c>
      <c r="D103" s="211" t="s">
        <v>702</v>
      </c>
      <c r="E103" s="212" t="s">
        <v>702</v>
      </c>
      <c r="F103" s="211" t="s">
        <v>702</v>
      </c>
      <c r="G103" s="211" t="s">
        <v>702</v>
      </c>
      <c r="H103" s="211" t="s">
        <v>702</v>
      </c>
      <c r="I103" s="94">
        <f>$I$100</f>
        <v>-310</v>
      </c>
      <c r="J103" s="211" t="s">
        <v>702</v>
      </c>
      <c r="K103" s="211" t="s">
        <v>702</v>
      </c>
      <c r="L103" s="211" t="s">
        <v>702</v>
      </c>
      <c r="M103" s="97">
        <v>38</v>
      </c>
      <c r="N103" s="211" t="s">
        <v>702</v>
      </c>
      <c r="O103" s="211" t="s">
        <v>702</v>
      </c>
      <c r="P103" s="211" t="s">
        <v>702</v>
      </c>
      <c r="Q103" s="211" t="s">
        <v>702</v>
      </c>
      <c r="R103" s="210"/>
      <c r="AJ103" s="99"/>
    </row>
    <row r="104" spans="1:36" x14ac:dyDescent="0.25">
      <c r="A104" s="94">
        <v>2054</v>
      </c>
      <c r="B104" s="211" t="s">
        <v>702</v>
      </c>
      <c r="C104" s="211" t="s">
        <v>702</v>
      </c>
      <c r="D104" s="211" t="s">
        <v>702</v>
      </c>
      <c r="E104" s="212" t="s">
        <v>702</v>
      </c>
      <c r="F104" s="211" t="s">
        <v>702</v>
      </c>
      <c r="G104" s="211" t="s">
        <v>702</v>
      </c>
      <c r="H104" s="211" t="s">
        <v>702</v>
      </c>
      <c r="I104" s="94">
        <f>$I$103</f>
        <v>-310</v>
      </c>
      <c r="J104" s="211" t="s">
        <v>702</v>
      </c>
      <c r="K104" s="211" t="s">
        <v>702</v>
      </c>
      <c r="L104" s="211" t="s">
        <v>702</v>
      </c>
      <c r="M104" s="97">
        <f>$M$103</f>
        <v>38</v>
      </c>
      <c r="N104" s="211" t="s">
        <v>702</v>
      </c>
      <c r="O104" s="211" t="s">
        <v>702</v>
      </c>
      <c r="P104" s="211" t="s">
        <v>702</v>
      </c>
      <c r="Q104" s="211" t="s">
        <v>702</v>
      </c>
      <c r="R104" s="210"/>
      <c r="AJ104" s="99"/>
    </row>
    <row r="105" spans="1:36" x14ac:dyDescent="0.25">
      <c r="A105" s="94">
        <v>2055</v>
      </c>
      <c r="B105" s="211" t="s">
        <v>702</v>
      </c>
      <c r="C105" s="211" t="s">
        <v>702</v>
      </c>
      <c r="D105" s="211" t="s">
        <v>702</v>
      </c>
      <c r="E105" s="212" t="s">
        <v>702</v>
      </c>
      <c r="F105" s="211" t="s">
        <v>702</v>
      </c>
      <c r="G105" s="211" t="s">
        <v>702</v>
      </c>
      <c r="H105" s="211" t="s">
        <v>702</v>
      </c>
      <c r="I105" s="94">
        <f t="shared" ref="I105:I110" si="12">$I$103</f>
        <v>-310</v>
      </c>
      <c r="J105" s="211" t="s">
        <v>702</v>
      </c>
      <c r="K105" s="211" t="s">
        <v>702</v>
      </c>
      <c r="L105" s="211" t="s">
        <v>702</v>
      </c>
      <c r="M105" s="97">
        <f t="shared" ref="M105:M110" si="13">$M$103</f>
        <v>38</v>
      </c>
      <c r="N105" s="211" t="s">
        <v>702</v>
      </c>
      <c r="O105" s="211" t="s">
        <v>702</v>
      </c>
      <c r="P105" s="211" t="s">
        <v>702</v>
      </c>
      <c r="Q105" s="211" t="s">
        <v>702</v>
      </c>
      <c r="R105" s="210"/>
      <c r="AJ105" s="99"/>
    </row>
    <row r="106" spans="1:36" x14ac:dyDescent="0.25">
      <c r="A106" s="94">
        <v>2056</v>
      </c>
      <c r="B106" s="211" t="s">
        <v>702</v>
      </c>
      <c r="C106" s="211" t="s">
        <v>702</v>
      </c>
      <c r="D106" s="211" t="s">
        <v>702</v>
      </c>
      <c r="E106" s="212" t="s">
        <v>702</v>
      </c>
      <c r="F106" s="211" t="s">
        <v>702</v>
      </c>
      <c r="G106" s="211" t="s">
        <v>702</v>
      </c>
      <c r="H106" s="211" t="s">
        <v>702</v>
      </c>
      <c r="I106" s="94">
        <f t="shared" si="12"/>
        <v>-310</v>
      </c>
      <c r="J106" s="211" t="s">
        <v>702</v>
      </c>
      <c r="K106" s="211" t="s">
        <v>702</v>
      </c>
      <c r="L106" s="211" t="s">
        <v>702</v>
      </c>
      <c r="M106" s="97">
        <f t="shared" si="13"/>
        <v>38</v>
      </c>
      <c r="N106" s="211" t="s">
        <v>702</v>
      </c>
      <c r="O106" s="211" t="s">
        <v>702</v>
      </c>
      <c r="P106" s="211" t="s">
        <v>702</v>
      </c>
      <c r="Q106" s="211" t="s">
        <v>702</v>
      </c>
      <c r="R106" s="210"/>
      <c r="AJ106" s="99"/>
    </row>
    <row r="107" spans="1:36" x14ac:dyDescent="0.25">
      <c r="A107" s="94">
        <v>2057</v>
      </c>
      <c r="B107" s="211" t="s">
        <v>702</v>
      </c>
      <c r="C107" s="211" t="s">
        <v>702</v>
      </c>
      <c r="D107" s="211" t="s">
        <v>702</v>
      </c>
      <c r="E107" s="212" t="s">
        <v>702</v>
      </c>
      <c r="F107" s="211" t="s">
        <v>702</v>
      </c>
      <c r="G107" s="211" t="s">
        <v>702</v>
      </c>
      <c r="H107" s="211" t="s">
        <v>702</v>
      </c>
      <c r="I107" s="94">
        <f t="shared" si="12"/>
        <v>-310</v>
      </c>
      <c r="J107" s="211" t="s">
        <v>702</v>
      </c>
      <c r="K107" s="211" t="s">
        <v>702</v>
      </c>
      <c r="L107" s="211" t="s">
        <v>702</v>
      </c>
      <c r="M107" s="97">
        <f t="shared" si="13"/>
        <v>38</v>
      </c>
      <c r="N107" s="211" t="s">
        <v>702</v>
      </c>
      <c r="O107" s="211" t="s">
        <v>702</v>
      </c>
      <c r="P107" s="211" t="s">
        <v>702</v>
      </c>
      <c r="Q107" s="211" t="s">
        <v>702</v>
      </c>
      <c r="R107" s="210"/>
      <c r="AJ107" s="99"/>
    </row>
    <row r="108" spans="1:36" x14ac:dyDescent="0.25">
      <c r="A108" s="94">
        <v>2058</v>
      </c>
      <c r="B108" s="211" t="s">
        <v>702</v>
      </c>
      <c r="C108" s="211" t="s">
        <v>702</v>
      </c>
      <c r="D108" s="211" t="s">
        <v>702</v>
      </c>
      <c r="E108" s="212" t="s">
        <v>702</v>
      </c>
      <c r="F108" s="211" t="s">
        <v>702</v>
      </c>
      <c r="G108" s="211" t="s">
        <v>702</v>
      </c>
      <c r="H108" s="211" t="s">
        <v>702</v>
      </c>
      <c r="I108" s="94">
        <f t="shared" si="12"/>
        <v>-310</v>
      </c>
      <c r="J108" s="211" t="s">
        <v>702</v>
      </c>
      <c r="K108" s="211" t="s">
        <v>702</v>
      </c>
      <c r="L108" s="211" t="s">
        <v>702</v>
      </c>
      <c r="M108" s="97">
        <f t="shared" si="13"/>
        <v>38</v>
      </c>
      <c r="N108" s="211" t="s">
        <v>702</v>
      </c>
      <c r="O108" s="211" t="s">
        <v>702</v>
      </c>
      <c r="P108" s="211" t="s">
        <v>702</v>
      </c>
      <c r="Q108" s="211" t="s">
        <v>702</v>
      </c>
      <c r="R108" s="210"/>
      <c r="AJ108" s="99"/>
    </row>
    <row r="109" spans="1:36" x14ac:dyDescent="0.25">
      <c r="A109" s="94">
        <v>2059</v>
      </c>
      <c r="B109" s="211" t="s">
        <v>702</v>
      </c>
      <c r="C109" s="211" t="s">
        <v>702</v>
      </c>
      <c r="D109" s="211" t="s">
        <v>702</v>
      </c>
      <c r="E109" s="212" t="s">
        <v>702</v>
      </c>
      <c r="F109" s="211" t="s">
        <v>702</v>
      </c>
      <c r="G109" s="211" t="s">
        <v>702</v>
      </c>
      <c r="H109" s="211" t="s">
        <v>702</v>
      </c>
      <c r="I109" s="94">
        <f t="shared" si="12"/>
        <v>-310</v>
      </c>
      <c r="J109" s="211" t="s">
        <v>702</v>
      </c>
      <c r="K109" s="211" t="s">
        <v>702</v>
      </c>
      <c r="L109" s="211" t="s">
        <v>702</v>
      </c>
      <c r="M109" s="97">
        <f t="shared" si="13"/>
        <v>38</v>
      </c>
      <c r="N109" s="211" t="s">
        <v>702</v>
      </c>
      <c r="O109" s="211" t="s">
        <v>702</v>
      </c>
      <c r="P109" s="211" t="s">
        <v>702</v>
      </c>
      <c r="Q109" s="211" t="s">
        <v>702</v>
      </c>
      <c r="R109" s="210"/>
      <c r="AJ109" s="99"/>
    </row>
    <row r="110" spans="1:36" x14ac:dyDescent="0.25">
      <c r="A110" s="94">
        <v>2060</v>
      </c>
      <c r="B110" s="211" t="s">
        <v>702</v>
      </c>
      <c r="C110" s="211" t="s">
        <v>702</v>
      </c>
      <c r="D110" s="211" t="s">
        <v>702</v>
      </c>
      <c r="E110" s="212" t="s">
        <v>702</v>
      </c>
      <c r="F110" s="211" t="s">
        <v>702</v>
      </c>
      <c r="G110" s="211" t="s">
        <v>702</v>
      </c>
      <c r="H110" s="211" t="s">
        <v>702</v>
      </c>
      <c r="I110" s="94">
        <f t="shared" si="12"/>
        <v>-310</v>
      </c>
      <c r="J110" s="211" t="s">
        <v>702</v>
      </c>
      <c r="K110" s="211" t="s">
        <v>702</v>
      </c>
      <c r="L110" s="211" t="s">
        <v>702</v>
      </c>
      <c r="M110" s="97">
        <f t="shared" si="13"/>
        <v>38</v>
      </c>
      <c r="N110" s="211" t="s">
        <v>702</v>
      </c>
      <c r="O110" s="211" t="s">
        <v>702</v>
      </c>
      <c r="P110" s="211" t="s">
        <v>702</v>
      </c>
      <c r="Q110" s="211" t="s">
        <v>702</v>
      </c>
      <c r="R110" s="210"/>
      <c r="AJ110" s="99"/>
    </row>
    <row r="111" spans="1:36" x14ac:dyDescent="0.25">
      <c r="A111" s="156"/>
      <c r="B111" s="156"/>
      <c r="C111" s="156"/>
      <c r="D111" s="156"/>
      <c r="E111" s="156"/>
      <c r="F111" s="156"/>
      <c r="G111" s="156"/>
      <c r="H111" s="156" t="s">
        <v>236</v>
      </c>
      <c r="I111" s="156"/>
      <c r="J111" s="156"/>
      <c r="K111" s="156"/>
      <c r="L111" s="156"/>
      <c r="M111" s="41"/>
      <c r="N111" s="41"/>
      <c r="O111" s="41"/>
      <c r="P111" s="41"/>
      <c r="Q111" s="41"/>
      <c r="R111" s="41"/>
    </row>
    <row r="112" spans="1:36" ht="92.45" customHeight="1" x14ac:dyDescent="0.25">
      <c r="A112" s="264" t="s">
        <v>703</v>
      </c>
      <c r="B112" s="264"/>
      <c r="C112" s="264"/>
      <c r="D112" s="264"/>
      <c r="E112" s="264"/>
      <c r="F112" s="264"/>
      <c r="G112" s="264"/>
      <c r="H112" s="264"/>
      <c r="I112" s="264"/>
      <c r="J112" s="264"/>
      <c r="K112" s="264"/>
      <c r="L112" s="264"/>
      <c r="M112" s="264"/>
      <c r="N112" s="264"/>
      <c r="O112" s="264"/>
      <c r="P112" s="264"/>
      <c r="Q112" s="264"/>
      <c r="R112" s="41"/>
    </row>
    <row r="113" spans="1:36" ht="45" x14ac:dyDescent="0.25">
      <c r="A113" s="31" t="s">
        <v>182</v>
      </c>
      <c r="B113" s="31" t="s">
        <v>37</v>
      </c>
      <c r="C113" s="31" t="s">
        <v>183</v>
      </c>
      <c r="D113" s="31" t="s">
        <v>33</v>
      </c>
      <c r="E113" s="31" t="s">
        <v>120</v>
      </c>
      <c r="F113" s="31" t="s">
        <v>153</v>
      </c>
      <c r="G113" s="31" t="s">
        <v>154</v>
      </c>
      <c r="H113" s="31" t="s">
        <v>155</v>
      </c>
      <c r="I113" s="31" t="s">
        <v>156</v>
      </c>
      <c r="J113" s="31" t="s">
        <v>157</v>
      </c>
      <c r="K113" s="31" t="s">
        <v>117</v>
      </c>
      <c r="L113" s="31" t="s">
        <v>46</v>
      </c>
      <c r="M113" s="31" t="s">
        <v>575</v>
      </c>
      <c r="N113" s="9"/>
      <c r="O113" s="9"/>
      <c r="P113" s="9"/>
      <c r="Q113" s="9"/>
      <c r="R113" s="41"/>
    </row>
    <row r="114" spans="1:36" x14ac:dyDescent="0.25">
      <c r="A114" s="32" t="s">
        <v>117</v>
      </c>
      <c r="B114" s="32" t="s">
        <v>117</v>
      </c>
      <c r="C114" s="32" t="s">
        <v>117</v>
      </c>
      <c r="D114" s="32" t="s">
        <v>117</v>
      </c>
      <c r="E114" s="32" t="s">
        <v>117</v>
      </c>
      <c r="F114" s="32" t="s">
        <v>117</v>
      </c>
      <c r="G114" s="32" t="s">
        <v>117</v>
      </c>
      <c r="H114" s="32" t="s">
        <v>117</v>
      </c>
      <c r="I114" s="32" t="s">
        <v>117</v>
      </c>
      <c r="J114" s="32" t="s">
        <v>117</v>
      </c>
      <c r="K114" s="32" t="s">
        <v>117</v>
      </c>
      <c r="L114" s="32" t="s">
        <v>117</v>
      </c>
      <c r="M114" s="32"/>
      <c r="N114" s="9"/>
      <c r="O114" s="9"/>
      <c r="P114" s="9"/>
      <c r="Q114" s="9"/>
      <c r="R114" s="41"/>
    </row>
    <row r="115" spans="1:36" x14ac:dyDescent="0.25">
      <c r="A115" s="214" t="s">
        <v>68</v>
      </c>
      <c r="B115" s="214" t="s">
        <v>202</v>
      </c>
      <c r="C115" s="214">
        <v>2</v>
      </c>
      <c r="D115" s="214">
        <v>1</v>
      </c>
      <c r="E115" s="215">
        <v>2689670</v>
      </c>
      <c r="F115" s="215">
        <f>Q48</f>
        <v>-172800</v>
      </c>
      <c r="G115" s="215">
        <f>Q53</f>
        <v>-248400.00000000003</v>
      </c>
      <c r="H115" s="215">
        <f>Q58</f>
        <v>-245700.00000000003</v>
      </c>
      <c r="I115" s="215">
        <f>Q63</f>
        <v>-1204200</v>
      </c>
      <c r="J115" s="215">
        <v>-68000</v>
      </c>
      <c r="K115" s="214" t="s">
        <v>117</v>
      </c>
      <c r="L115" s="214">
        <f>8</f>
        <v>8</v>
      </c>
      <c r="M115" s="214">
        <v>0</v>
      </c>
      <c r="N115" s="9"/>
      <c r="O115" s="9"/>
      <c r="P115" s="9"/>
      <c r="Q115" s="9"/>
      <c r="R115" s="41"/>
    </row>
    <row r="116" spans="1:36" x14ac:dyDescent="0.25">
      <c r="A116" s="32" t="s">
        <v>117</v>
      </c>
      <c r="B116" s="32" t="s">
        <v>117</v>
      </c>
      <c r="C116" s="32" t="s">
        <v>117</v>
      </c>
      <c r="D116" s="32" t="s">
        <v>117</v>
      </c>
      <c r="E116" s="216" t="s">
        <v>117</v>
      </c>
      <c r="F116" s="216" t="s">
        <v>117</v>
      </c>
      <c r="G116" s="216" t="s">
        <v>117</v>
      </c>
      <c r="H116" s="216" t="s">
        <v>117</v>
      </c>
      <c r="I116" s="216" t="s">
        <v>117</v>
      </c>
      <c r="J116" s="216" t="s">
        <v>117</v>
      </c>
      <c r="K116" s="32" t="s">
        <v>117</v>
      </c>
      <c r="L116" s="32" t="s">
        <v>117</v>
      </c>
      <c r="M116" s="32"/>
      <c r="N116" s="9"/>
      <c r="O116" s="9"/>
      <c r="P116" s="9"/>
      <c r="Q116" s="9"/>
      <c r="R116" s="41"/>
    </row>
    <row r="117" spans="1:36" x14ac:dyDescent="0.25">
      <c r="A117" s="217" t="s">
        <v>62</v>
      </c>
      <c r="B117" s="217" t="s">
        <v>203</v>
      </c>
      <c r="C117" s="217">
        <v>4</v>
      </c>
      <c r="D117" s="217">
        <v>1</v>
      </c>
      <c r="E117" s="218">
        <v>6724175</v>
      </c>
      <c r="F117" s="218">
        <f>Q80</f>
        <v>442000</v>
      </c>
      <c r="G117" s="218">
        <f>Q85</f>
        <v>494000</v>
      </c>
      <c r="H117" s="218">
        <f>Q90</f>
        <v>556000</v>
      </c>
      <c r="I117" s="218">
        <f>Q95</f>
        <v>566000</v>
      </c>
      <c r="J117" s="218">
        <f>Q100</f>
        <v>586000</v>
      </c>
      <c r="K117" s="217" t="s">
        <v>117</v>
      </c>
      <c r="L117" s="217">
        <v>11</v>
      </c>
      <c r="M117" s="217">
        <v>0</v>
      </c>
      <c r="N117" s="9"/>
      <c r="O117" s="9"/>
      <c r="P117" s="9"/>
      <c r="Q117" s="9"/>
      <c r="R117" s="41"/>
    </row>
    <row r="118" spans="1:36" x14ac:dyDescent="0.25">
      <c r="A118" s="32" t="s">
        <v>117</v>
      </c>
      <c r="B118" s="32" t="s">
        <v>117</v>
      </c>
      <c r="C118" s="32" t="s">
        <v>117</v>
      </c>
      <c r="D118" s="32" t="s">
        <v>117</v>
      </c>
      <c r="E118" s="32" t="s">
        <v>117</v>
      </c>
      <c r="F118" s="32" t="s">
        <v>117</v>
      </c>
      <c r="G118" s="32" t="s">
        <v>117</v>
      </c>
      <c r="H118" s="32" t="s">
        <v>117</v>
      </c>
      <c r="I118" s="32" t="s">
        <v>117</v>
      </c>
      <c r="J118" s="32" t="s">
        <v>117</v>
      </c>
      <c r="K118" s="32" t="s">
        <v>117</v>
      </c>
      <c r="L118" s="32" t="s">
        <v>117</v>
      </c>
      <c r="M118" s="32"/>
      <c r="N118" s="9"/>
      <c r="O118" s="9"/>
      <c r="P118" s="9"/>
      <c r="Q118" s="9"/>
      <c r="R118" s="41"/>
    </row>
    <row r="119" spans="1:36" x14ac:dyDescent="0.25">
      <c r="A119" s="9"/>
      <c r="B119" s="9"/>
      <c r="C119" s="9"/>
      <c r="D119" s="9"/>
      <c r="E119" s="9"/>
      <c r="F119" s="9"/>
      <c r="G119" s="9"/>
      <c r="H119" s="9"/>
      <c r="I119" s="9"/>
      <c r="J119" s="9"/>
      <c r="K119" s="9"/>
      <c r="L119" s="9"/>
      <c r="M119" s="9"/>
      <c r="N119" s="9"/>
      <c r="O119" s="9"/>
      <c r="P119" s="9"/>
      <c r="Q119" s="9"/>
      <c r="R119" s="41"/>
    </row>
    <row r="120" spans="1:36" x14ac:dyDescent="0.25">
      <c r="A120" s="265" t="s">
        <v>233</v>
      </c>
      <c r="B120" s="265"/>
      <c r="C120" s="265"/>
      <c r="D120" s="265"/>
      <c r="E120" s="265"/>
      <c r="F120" s="265"/>
      <c r="G120" s="265"/>
      <c r="H120" s="265"/>
      <c r="I120" s="265"/>
      <c r="J120" s="265"/>
      <c r="K120" s="265"/>
      <c r="L120" s="265"/>
      <c r="M120" s="265"/>
      <c r="N120" s="265"/>
      <c r="O120" s="265"/>
      <c r="P120" s="265"/>
      <c r="Q120" s="265"/>
      <c r="R120" s="265"/>
      <c r="AJ120" s="99"/>
    </row>
    <row r="121" spans="1:36" ht="37.9" customHeight="1" x14ac:dyDescent="0.25">
      <c r="A121" s="264" t="s">
        <v>707</v>
      </c>
      <c r="B121" s="264"/>
      <c r="C121" s="264"/>
      <c r="D121" s="264"/>
      <c r="E121" s="264"/>
      <c r="F121" s="264"/>
      <c r="G121" s="264"/>
      <c r="H121" s="264"/>
      <c r="I121" s="264"/>
      <c r="J121" s="264"/>
      <c r="K121" s="219"/>
      <c r="L121" s="219"/>
      <c r="M121" s="219"/>
      <c r="N121" s="219"/>
      <c r="O121" s="219"/>
      <c r="P121" s="219"/>
      <c r="Q121" s="219"/>
      <c r="R121" s="210"/>
    </row>
    <row r="122" spans="1:36" ht="30" x14ac:dyDescent="0.25">
      <c r="A122" s="101" t="s">
        <v>35</v>
      </c>
      <c r="B122" s="101" t="s">
        <v>404</v>
      </c>
      <c r="C122" s="101" t="s">
        <v>405</v>
      </c>
      <c r="D122" s="101" t="s">
        <v>425</v>
      </c>
      <c r="E122" s="101" t="s">
        <v>45</v>
      </c>
      <c r="F122" s="101" t="s">
        <v>115</v>
      </c>
      <c r="G122" s="101" t="s">
        <v>3</v>
      </c>
      <c r="H122" s="101" t="s">
        <v>116</v>
      </c>
      <c r="I122" s="219"/>
      <c r="J122" s="219"/>
      <c r="K122" s="219"/>
      <c r="L122" s="219"/>
      <c r="M122" s="219"/>
      <c r="N122" s="219"/>
      <c r="O122" s="219"/>
      <c r="P122" s="219"/>
      <c r="Q122" s="219"/>
      <c r="R122" s="210"/>
    </row>
    <row r="123" spans="1:36" x14ac:dyDescent="0.25">
      <c r="A123" s="220" t="s">
        <v>117</v>
      </c>
      <c r="B123" s="220" t="s">
        <v>117</v>
      </c>
      <c r="C123" s="220" t="s">
        <v>117</v>
      </c>
      <c r="D123" s="220" t="s">
        <v>117</v>
      </c>
      <c r="E123" s="220" t="s">
        <v>117</v>
      </c>
      <c r="F123" s="220" t="s">
        <v>117</v>
      </c>
      <c r="G123" s="220" t="s">
        <v>117</v>
      </c>
      <c r="H123" s="220" t="s">
        <v>117</v>
      </c>
      <c r="I123" s="219"/>
      <c r="J123" s="219"/>
      <c r="K123" s="219"/>
      <c r="L123" s="219"/>
      <c r="M123" s="219"/>
      <c r="N123" s="219"/>
      <c r="O123" s="219"/>
      <c r="P123" s="219"/>
      <c r="Q123" s="219"/>
      <c r="R123" s="210"/>
    </row>
    <row r="124" spans="1:36" x14ac:dyDescent="0.25">
      <c r="A124" s="214" t="s">
        <v>234</v>
      </c>
      <c r="B124" s="214">
        <v>2030</v>
      </c>
      <c r="C124" s="214">
        <v>0</v>
      </c>
      <c r="D124" s="214" t="str">
        <f t="shared" ref="D124:D127" si="14">_xlfn.CONCAT(B124,"-",C124)</f>
        <v>2030-0</v>
      </c>
      <c r="E124" s="214" t="s">
        <v>202</v>
      </c>
      <c r="F124" s="214">
        <v>2</v>
      </c>
      <c r="G124" s="214" t="s">
        <v>68</v>
      </c>
      <c r="H124" s="221">
        <v>0.22500000000000001</v>
      </c>
      <c r="I124" s="219"/>
      <c r="J124" s="219"/>
      <c r="K124" s="219"/>
      <c r="L124" s="219"/>
      <c r="M124" s="219"/>
      <c r="N124" s="219"/>
      <c r="O124" s="219"/>
      <c r="P124" s="219"/>
      <c r="Q124" s="219"/>
      <c r="R124" s="210"/>
    </row>
    <row r="125" spans="1:36" x14ac:dyDescent="0.25">
      <c r="A125" s="214" t="s">
        <v>234</v>
      </c>
      <c r="B125" s="214">
        <v>2030</v>
      </c>
      <c r="C125" s="214">
        <v>1</v>
      </c>
      <c r="D125" s="214" t="str">
        <f t="shared" si="14"/>
        <v>2030-1</v>
      </c>
      <c r="E125" s="214" t="s">
        <v>202</v>
      </c>
      <c r="F125" s="214">
        <v>2</v>
      </c>
      <c r="G125" s="214" t="s">
        <v>68</v>
      </c>
      <c r="H125" s="221">
        <v>0.23</v>
      </c>
      <c r="I125" s="219"/>
      <c r="J125" s="219"/>
      <c r="K125" s="219"/>
      <c r="L125" s="219"/>
      <c r="M125" s="219"/>
      <c r="N125" s="219"/>
      <c r="O125" s="219"/>
      <c r="P125" s="219"/>
      <c r="Q125" s="219"/>
      <c r="R125" s="210"/>
    </row>
    <row r="126" spans="1:36" x14ac:dyDescent="0.25">
      <c r="A126" s="214" t="s">
        <v>234</v>
      </c>
      <c r="B126" s="214">
        <v>2030</v>
      </c>
      <c r="C126" s="214">
        <v>2</v>
      </c>
      <c r="D126" s="214" t="str">
        <f t="shared" si="14"/>
        <v>2030-2</v>
      </c>
      <c r="E126" s="214" t="s">
        <v>202</v>
      </c>
      <c r="F126" s="214">
        <v>2</v>
      </c>
      <c r="G126" s="214" t="s">
        <v>68</v>
      </c>
      <c r="H126" s="221">
        <v>0.24</v>
      </c>
      <c r="I126" s="219"/>
      <c r="J126" s="219"/>
      <c r="K126" s="219"/>
      <c r="L126" s="219"/>
      <c r="M126" s="219"/>
      <c r="N126" s="219"/>
      <c r="O126" s="219"/>
      <c r="P126" s="219"/>
      <c r="Q126" s="219"/>
      <c r="R126" s="210"/>
    </row>
    <row r="127" spans="1:36" x14ac:dyDescent="0.25">
      <c r="A127" s="214" t="s">
        <v>234</v>
      </c>
      <c r="B127" s="214">
        <v>2030</v>
      </c>
      <c r="C127" s="214">
        <v>3</v>
      </c>
      <c r="D127" s="214" t="str">
        <f t="shared" si="14"/>
        <v>2030-3</v>
      </c>
      <c r="E127" s="214" t="s">
        <v>202</v>
      </c>
      <c r="F127" s="214">
        <v>2</v>
      </c>
      <c r="G127" s="214" t="s">
        <v>68</v>
      </c>
      <c r="H127" s="221">
        <v>0.25</v>
      </c>
      <c r="I127" s="219"/>
      <c r="J127" s="219"/>
      <c r="K127" s="219"/>
      <c r="L127" s="219"/>
      <c r="M127" s="219"/>
      <c r="N127" s="219"/>
      <c r="O127" s="219"/>
      <c r="P127" s="219"/>
      <c r="Q127" s="219"/>
      <c r="R127" s="210"/>
    </row>
    <row r="128" spans="1:36" x14ac:dyDescent="0.25">
      <c r="A128" s="214" t="s">
        <v>117</v>
      </c>
      <c r="B128" s="214" t="s">
        <v>117</v>
      </c>
      <c r="C128" s="214" t="s">
        <v>117</v>
      </c>
      <c r="D128" s="214" t="s">
        <v>117</v>
      </c>
      <c r="E128" s="214" t="s">
        <v>202</v>
      </c>
      <c r="F128" s="214" t="s">
        <v>117</v>
      </c>
      <c r="G128" s="214" t="s">
        <v>117</v>
      </c>
      <c r="H128" s="214" t="s">
        <v>117</v>
      </c>
      <c r="I128" s="219"/>
      <c r="J128" s="219"/>
      <c r="K128" s="219"/>
      <c r="L128" s="219"/>
      <c r="M128" s="219"/>
      <c r="N128" s="219"/>
      <c r="O128" s="219"/>
      <c r="P128" s="219"/>
      <c r="Q128" s="219"/>
      <c r="R128" s="210"/>
    </row>
    <row r="129" spans="1:18" x14ac:dyDescent="0.25">
      <c r="A129" s="214" t="s">
        <v>234</v>
      </c>
      <c r="B129" s="214">
        <v>2030</v>
      </c>
      <c r="C129" s="214">
        <v>22</v>
      </c>
      <c r="D129" s="214" t="str">
        <f t="shared" ref="D129:D131" si="15">_xlfn.CONCAT(B129,"-",C129)</f>
        <v>2030-22</v>
      </c>
      <c r="E129" s="214" t="s">
        <v>202</v>
      </c>
      <c r="F129" s="214">
        <v>2</v>
      </c>
      <c r="G129" s="214" t="s">
        <v>68</v>
      </c>
      <c r="H129" s="221">
        <v>1.1200000000000001</v>
      </c>
      <c r="I129" s="219"/>
      <c r="J129" s="219"/>
      <c r="K129" s="219"/>
      <c r="L129" s="219"/>
      <c r="M129" s="219"/>
      <c r="N129" s="219"/>
      <c r="O129" s="219"/>
      <c r="P129" s="219"/>
      <c r="Q129" s="219"/>
      <c r="R129" s="210"/>
    </row>
    <row r="130" spans="1:18" x14ac:dyDescent="0.25">
      <c r="A130" s="214" t="s">
        <v>234</v>
      </c>
      <c r="B130" s="214">
        <v>2030</v>
      </c>
      <c r="C130" s="214">
        <v>23</v>
      </c>
      <c r="D130" s="214" t="str">
        <f t="shared" si="15"/>
        <v>2030-23</v>
      </c>
      <c r="E130" s="214" t="s">
        <v>202</v>
      </c>
      <c r="F130" s="214">
        <v>2</v>
      </c>
      <c r="G130" s="214" t="s">
        <v>68</v>
      </c>
      <c r="H130" s="221">
        <v>1.1299999999999999</v>
      </c>
      <c r="I130" s="219"/>
      <c r="J130" s="219"/>
      <c r="K130" s="219"/>
      <c r="L130" s="219"/>
      <c r="M130" s="219"/>
      <c r="N130" s="219"/>
      <c r="O130" s="219"/>
      <c r="P130" s="219"/>
      <c r="Q130" s="219"/>
      <c r="R130" s="210"/>
    </row>
    <row r="131" spans="1:18" x14ac:dyDescent="0.25">
      <c r="A131" s="214" t="s">
        <v>234</v>
      </c>
      <c r="B131" s="214">
        <v>2035</v>
      </c>
      <c r="C131" s="214">
        <v>0</v>
      </c>
      <c r="D131" s="214" t="str">
        <f t="shared" si="15"/>
        <v>2035-0</v>
      </c>
      <c r="E131" s="214" t="s">
        <v>202</v>
      </c>
      <c r="F131" s="214">
        <v>2</v>
      </c>
      <c r="G131" s="214" t="s">
        <v>68</v>
      </c>
      <c r="H131" s="221">
        <v>0.27</v>
      </c>
      <c r="I131" s="219"/>
      <c r="J131" s="219"/>
      <c r="K131" s="219"/>
      <c r="L131" s="219"/>
      <c r="M131" s="219"/>
      <c r="N131" s="219"/>
      <c r="O131" s="219"/>
      <c r="P131" s="219"/>
      <c r="Q131" s="219"/>
      <c r="R131" s="210"/>
    </row>
    <row r="132" spans="1:18" x14ac:dyDescent="0.25">
      <c r="A132" s="214" t="s">
        <v>117</v>
      </c>
      <c r="B132" s="214" t="s">
        <v>117</v>
      </c>
      <c r="C132" s="214" t="s">
        <v>117</v>
      </c>
      <c r="D132" s="214" t="s">
        <v>117</v>
      </c>
      <c r="E132" s="214" t="s">
        <v>202</v>
      </c>
      <c r="F132" s="214" t="s">
        <v>117</v>
      </c>
      <c r="G132" s="214" t="s">
        <v>117</v>
      </c>
      <c r="H132" s="214" t="s">
        <v>117</v>
      </c>
      <c r="I132" s="219"/>
      <c r="J132" s="219"/>
      <c r="K132" s="219"/>
      <c r="L132" s="219"/>
      <c r="M132" s="219"/>
      <c r="N132" s="219"/>
      <c r="O132" s="219"/>
      <c r="P132" s="219"/>
      <c r="Q132" s="219"/>
      <c r="R132" s="210"/>
    </row>
    <row r="133" spans="1:18" x14ac:dyDescent="0.25">
      <c r="A133" s="214" t="s">
        <v>234</v>
      </c>
      <c r="B133" s="214">
        <v>2040</v>
      </c>
      <c r="C133" s="214">
        <v>0</v>
      </c>
      <c r="D133" s="214" t="str">
        <f t="shared" ref="D133" si="16">_xlfn.CONCAT(B133,"-",C133)</f>
        <v>2040-0</v>
      </c>
      <c r="E133" s="214" t="s">
        <v>202</v>
      </c>
      <c r="F133" s="214">
        <v>2</v>
      </c>
      <c r="G133" s="214" t="s">
        <v>68</v>
      </c>
      <c r="H133" s="221">
        <v>0.36</v>
      </c>
      <c r="I133" s="219"/>
      <c r="J133" s="219"/>
      <c r="K133" s="219"/>
      <c r="L133" s="219"/>
      <c r="M133" s="219"/>
      <c r="N133" s="219"/>
      <c r="O133" s="219"/>
      <c r="P133" s="219"/>
      <c r="Q133" s="219"/>
      <c r="R133" s="210"/>
    </row>
    <row r="134" spans="1:18" x14ac:dyDescent="0.25">
      <c r="A134" s="214" t="s">
        <v>117</v>
      </c>
      <c r="B134" s="214" t="s">
        <v>117</v>
      </c>
      <c r="C134" s="214" t="s">
        <v>117</v>
      </c>
      <c r="D134" s="214" t="s">
        <v>117</v>
      </c>
      <c r="E134" s="214" t="s">
        <v>202</v>
      </c>
      <c r="F134" s="214" t="s">
        <v>117</v>
      </c>
      <c r="G134" s="214" t="s">
        <v>117</v>
      </c>
      <c r="H134" s="214" t="s">
        <v>117</v>
      </c>
      <c r="I134" s="219"/>
      <c r="J134" s="219"/>
      <c r="K134" s="219"/>
      <c r="L134" s="219"/>
      <c r="M134" s="219"/>
      <c r="N134" s="219"/>
      <c r="O134" s="219"/>
      <c r="P134" s="219"/>
      <c r="Q134" s="219"/>
      <c r="R134" s="210"/>
    </row>
    <row r="135" spans="1:18" x14ac:dyDescent="0.25">
      <c r="A135" s="214" t="s">
        <v>234</v>
      </c>
      <c r="B135" s="214">
        <v>2045</v>
      </c>
      <c r="C135" s="214">
        <v>0</v>
      </c>
      <c r="D135" s="214" t="str">
        <f t="shared" ref="D135" si="17">_xlfn.CONCAT(B135,"-",C135)</f>
        <v>2045-0</v>
      </c>
      <c r="E135" s="214" t="s">
        <v>202</v>
      </c>
      <c r="F135" s="214">
        <v>2</v>
      </c>
      <c r="G135" s="214" t="s">
        <v>68</v>
      </c>
      <c r="H135" s="221">
        <v>0.45</v>
      </c>
      <c r="I135" s="219"/>
      <c r="J135" s="219"/>
      <c r="K135" s="219"/>
      <c r="L135" s="219"/>
      <c r="M135" s="219"/>
      <c r="N135" s="219"/>
      <c r="O135" s="219"/>
      <c r="P135" s="219"/>
      <c r="Q135" s="219"/>
      <c r="R135" s="210"/>
    </row>
    <row r="136" spans="1:18" x14ac:dyDescent="0.25">
      <c r="A136" s="214" t="s">
        <v>117</v>
      </c>
      <c r="B136" s="214" t="s">
        <v>117</v>
      </c>
      <c r="C136" s="214" t="s">
        <v>117</v>
      </c>
      <c r="D136" s="214" t="s">
        <v>117</v>
      </c>
      <c r="E136" s="214" t="s">
        <v>202</v>
      </c>
      <c r="F136" s="214" t="s">
        <v>117</v>
      </c>
      <c r="G136" s="214" t="s">
        <v>117</v>
      </c>
      <c r="H136" s="214" t="s">
        <v>117</v>
      </c>
      <c r="I136" s="219"/>
      <c r="J136" s="219"/>
      <c r="K136" s="219"/>
      <c r="L136" s="219"/>
      <c r="M136" s="219"/>
      <c r="N136" s="219"/>
      <c r="O136" s="219"/>
      <c r="P136" s="219"/>
      <c r="Q136" s="219"/>
      <c r="R136" s="210"/>
    </row>
    <row r="137" spans="1:18" x14ac:dyDescent="0.25">
      <c r="A137" s="214" t="s">
        <v>234</v>
      </c>
      <c r="B137" s="214">
        <v>2050</v>
      </c>
      <c r="C137" s="214">
        <v>0</v>
      </c>
      <c r="D137" s="214" t="str">
        <f t="shared" ref="D137:D139" si="18">_xlfn.CONCAT(B137,"-",C137)</f>
        <v>2050-0</v>
      </c>
      <c r="E137" s="214" t="s">
        <v>202</v>
      </c>
      <c r="F137" s="214">
        <v>2</v>
      </c>
      <c r="G137" s="214" t="s">
        <v>68</v>
      </c>
      <c r="H137" s="221">
        <v>1.1100000000000001</v>
      </c>
      <c r="I137" s="219"/>
      <c r="J137" s="219"/>
      <c r="K137" s="219"/>
      <c r="L137" s="219"/>
      <c r="M137" s="219"/>
      <c r="N137" s="219"/>
      <c r="O137" s="219"/>
      <c r="P137" s="219"/>
      <c r="Q137" s="219"/>
      <c r="R137" s="210"/>
    </row>
    <row r="138" spans="1:18" x14ac:dyDescent="0.25">
      <c r="A138" s="214" t="s">
        <v>234</v>
      </c>
      <c r="B138" s="214">
        <v>2050</v>
      </c>
      <c r="C138" s="214">
        <v>1</v>
      </c>
      <c r="D138" s="214" t="str">
        <f t="shared" si="18"/>
        <v>2050-1</v>
      </c>
      <c r="E138" s="214" t="s">
        <v>202</v>
      </c>
      <c r="F138" s="214">
        <v>2</v>
      </c>
      <c r="G138" s="214" t="s">
        <v>68</v>
      </c>
      <c r="H138" s="221">
        <v>1.1200000000000001</v>
      </c>
      <c r="I138" s="219"/>
      <c r="J138" s="219"/>
      <c r="K138" s="219"/>
      <c r="L138" s="219"/>
      <c r="M138" s="219"/>
      <c r="N138" s="219"/>
      <c r="O138" s="219"/>
      <c r="P138" s="219"/>
      <c r="Q138" s="219"/>
      <c r="R138" s="210"/>
    </row>
    <row r="139" spans="1:18" x14ac:dyDescent="0.25">
      <c r="A139" s="214" t="s">
        <v>234</v>
      </c>
      <c r="B139" s="214">
        <v>2050</v>
      </c>
      <c r="C139" s="214">
        <v>2</v>
      </c>
      <c r="D139" s="214" t="str">
        <f t="shared" si="18"/>
        <v>2050-2</v>
      </c>
      <c r="E139" s="214" t="s">
        <v>202</v>
      </c>
      <c r="F139" s="214">
        <v>2</v>
      </c>
      <c r="G139" s="214" t="s">
        <v>68</v>
      </c>
      <c r="H139" s="221">
        <v>1.1299999999999999</v>
      </c>
      <c r="I139" s="219"/>
      <c r="J139" s="219"/>
      <c r="K139" s="219"/>
      <c r="L139" s="219"/>
      <c r="M139" s="219"/>
      <c r="N139" s="219"/>
      <c r="O139" s="219"/>
      <c r="P139" s="219"/>
      <c r="Q139" s="219"/>
      <c r="R139" s="210"/>
    </row>
    <row r="140" spans="1:18" x14ac:dyDescent="0.25">
      <c r="A140" s="32" t="s">
        <v>117</v>
      </c>
      <c r="B140" s="32" t="s">
        <v>117</v>
      </c>
      <c r="C140" s="32" t="s">
        <v>117</v>
      </c>
      <c r="D140" s="32" t="s">
        <v>117</v>
      </c>
      <c r="E140" s="32" t="s">
        <v>117</v>
      </c>
      <c r="F140" s="32" t="s">
        <v>117</v>
      </c>
      <c r="G140" s="32" t="s">
        <v>117</v>
      </c>
      <c r="H140" s="32" t="s">
        <v>117</v>
      </c>
      <c r="I140" s="219"/>
      <c r="J140" s="219"/>
      <c r="K140" s="219"/>
      <c r="L140" s="219"/>
      <c r="M140" s="219"/>
      <c r="N140" s="219"/>
      <c r="O140" s="219"/>
      <c r="P140" s="219"/>
      <c r="Q140" s="219"/>
      <c r="R140" s="210"/>
    </row>
    <row r="141" spans="1:18" x14ac:dyDescent="0.25">
      <c r="A141" s="217" t="s">
        <v>234</v>
      </c>
      <c r="B141" s="217">
        <v>2030</v>
      </c>
      <c r="C141" s="217">
        <v>0</v>
      </c>
      <c r="D141" s="217" t="str">
        <f>_xlfn.CONCAT(B141,"-",C141)</f>
        <v>2030-0</v>
      </c>
      <c r="E141" s="217" t="s">
        <v>203</v>
      </c>
      <c r="F141" s="217">
        <v>4</v>
      </c>
      <c r="G141" s="217" t="s">
        <v>62</v>
      </c>
      <c r="H141" s="222">
        <v>0.1</v>
      </c>
      <c r="I141" s="219"/>
      <c r="J141" s="219"/>
      <c r="K141" s="219"/>
      <c r="L141" s="219"/>
      <c r="M141" s="219"/>
      <c r="N141" s="219"/>
      <c r="O141" s="219"/>
      <c r="P141" s="219"/>
      <c r="Q141" s="219"/>
      <c r="R141" s="210"/>
    </row>
    <row r="142" spans="1:18" x14ac:dyDescent="0.25">
      <c r="A142" s="217" t="s">
        <v>234</v>
      </c>
      <c r="B142" s="217">
        <v>2030</v>
      </c>
      <c r="C142" s="217">
        <v>1</v>
      </c>
      <c r="D142" s="217" t="str">
        <f t="shared" ref="D142:D150" si="19">_xlfn.CONCAT(B142,"-",C142)</f>
        <v>2030-1</v>
      </c>
      <c r="E142" s="217" t="s">
        <v>203</v>
      </c>
      <c r="F142" s="217">
        <v>4</v>
      </c>
      <c r="G142" s="217" t="s">
        <v>62</v>
      </c>
      <c r="H142" s="222">
        <v>0.05</v>
      </c>
      <c r="I142" s="219"/>
      <c r="J142" s="219"/>
      <c r="K142" s="219"/>
      <c r="L142" s="219"/>
      <c r="M142" s="219"/>
      <c r="N142" s="219"/>
      <c r="O142" s="219"/>
      <c r="P142" s="219"/>
      <c r="Q142" s="219"/>
      <c r="R142" s="210"/>
    </row>
    <row r="143" spans="1:18" x14ac:dyDescent="0.25">
      <c r="A143" s="217" t="s">
        <v>234</v>
      </c>
      <c r="B143" s="217">
        <v>2030</v>
      </c>
      <c r="C143" s="217">
        <v>2</v>
      </c>
      <c r="D143" s="217" t="str">
        <f t="shared" si="19"/>
        <v>2030-2</v>
      </c>
      <c r="E143" s="217" t="s">
        <v>203</v>
      </c>
      <c r="F143" s="217">
        <v>4</v>
      </c>
      <c r="G143" s="217" t="s">
        <v>62</v>
      </c>
      <c r="H143" s="222">
        <v>2.5000000000000001E-2</v>
      </c>
      <c r="I143" s="219"/>
      <c r="J143" s="219"/>
      <c r="K143" s="219"/>
      <c r="L143" s="219"/>
      <c r="M143" s="219"/>
      <c r="N143" s="219"/>
      <c r="O143" s="219"/>
      <c r="P143" s="219"/>
      <c r="Q143" s="219"/>
      <c r="R143" s="210"/>
    </row>
    <row r="144" spans="1:18" x14ac:dyDescent="0.25">
      <c r="A144" s="217" t="s">
        <v>234</v>
      </c>
      <c r="B144" s="217">
        <v>2030</v>
      </c>
      <c r="C144" s="217">
        <v>3</v>
      </c>
      <c r="D144" s="217" t="str">
        <f t="shared" si="19"/>
        <v>2030-3</v>
      </c>
      <c r="E144" s="217" t="s">
        <v>203</v>
      </c>
      <c r="F144" s="217">
        <v>4</v>
      </c>
      <c r="G144" s="217" t="s">
        <v>62</v>
      </c>
      <c r="H144" s="222">
        <v>0.02</v>
      </c>
      <c r="I144" s="219"/>
      <c r="J144" s="219"/>
      <c r="K144" s="219"/>
      <c r="L144" s="219"/>
      <c r="M144" s="219"/>
      <c r="N144" s="219"/>
      <c r="O144" s="219"/>
      <c r="P144" s="219"/>
      <c r="Q144" s="219"/>
      <c r="R144" s="210"/>
    </row>
    <row r="145" spans="1:18" x14ac:dyDescent="0.25">
      <c r="A145" s="217" t="s">
        <v>117</v>
      </c>
      <c r="B145" s="217" t="s">
        <v>117</v>
      </c>
      <c r="C145" s="217" t="s">
        <v>117</v>
      </c>
      <c r="D145" s="217" t="s">
        <v>117</v>
      </c>
      <c r="E145" s="217" t="s">
        <v>203</v>
      </c>
      <c r="F145" s="217" t="s">
        <v>117</v>
      </c>
      <c r="G145" s="217" t="s">
        <v>117</v>
      </c>
      <c r="H145" s="217" t="s">
        <v>117</v>
      </c>
      <c r="I145" s="219"/>
      <c r="J145" s="219"/>
      <c r="K145" s="219"/>
      <c r="L145" s="219"/>
      <c r="M145" s="219"/>
      <c r="N145" s="219"/>
      <c r="O145" s="219"/>
      <c r="P145" s="219"/>
      <c r="Q145" s="219"/>
      <c r="R145" s="210"/>
    </row>
    <row r="146" spans="1:18" x14ac:dyDescent="0.25">
      <c r="A146" s="217" t="s">
        <v>234</v>
      </c>
      <c r="B146" s="217">
        <v>2030</v>
      </c>
      <c r="C146" s="217">
        <v>22</v>
      </c>
      <c r="D146" s="217" t="str">
        <f t="shared" si="19"/>
        <v>2030-22</v>
      </c>
      <c r="E146" s="217" t="s">
        <v>203</v>
      </c>
      <c r="F146" s="217">
        <v>4</v>
      </c>
      <c r="G146" s="217" t="s">
        <v>62</v>
      </c>
      <c r="H146" s="222">
        <v>-0.41</v>
      </c>
      <c r="I146" s="219"/>
      <c r="J146" s="219"/>
      <c r="K146" s="219"/>
      <c r="L146" s="219"/>
      <c r="M146" s="219"/>
      <c r="N146" s="219"/>
      <c r="O146" s="219"/>
      <c r="P146" s="219"/>
      <c r="Q146" s="219"/>
      <c r="R146" s="210"/>
    </row>
    <row r="147" spans="1:18" x14ac:dyDescent="0.25">
      <c r="A147" s="217" t="s">
        <v>234</v>
      </c>
      <c r="B147" s="217">
        <v>2030</v>
      </c>
      <c r="C147" s="217">
        <v>23</v>
      </c>
      <c r="D147" s="217" t="str">
        <f t="shared" si="19"/>
        <v>2030-23</v>
      </c>
      <c r="E147" s="217" t="s">
        <v>203</v>
      </c>
      <c r="F147" s="217">
        <v>4</v>
      </c>
      <c r="G147" s="217" t="s">
        <v>62</v>
      </c>
      <c r="H147" s="222">
        <v>-0.41599999999999998</v>
      </c>
      <c r="I147" s="219"/>
      <c r="J147" s="219"/>
      <c r="K147" s="219"/>
      <c r="L147" s="219"/>
      <c r="M147" s="219"/>
      <c r="N147" s="219"/>
      <c r="O147" s="219"/>
      <c r="P147" s="219"/>
      <c r="Q147" s="219"/>
      <c r="R147" s="210"/>
    </row>
    <row r="148" spans="1:18" x14ac:dyDescent="0.25">
      <c r="A148" s="217" t="s">
        <v>234</v>
      </c>
      <c r="B148" s="217">
        <v>2035</v>
      </c>
      <c r="C148" s="217">
        <v>0</v>
      </c>
      <c r="D148" s="217" t="str">
        <f t="shared" si="19"/>
        <v>2035-0</v>
      </c>
      <c r="E148" s="217" t="s">
        <v>203</v>
      </c>
      <c r="F148" s="217">
        <v>4</v>
      </c>
      <c r="G148" s="217" t="s">
        <v>62</v>
      </c>
      <c r="H148" s="222">
        <v>0.01</v>
      </c>
      <c r="I148" s="219"/>
      <c r="J148" s="219"/>
      <c r="K148" s="219"/>
      <c r="L148" s="219"/>
      <c r="M148" s="219"/>
      <c r="N148" s="219"/>
      <c r="O148" s="219"/>
      <c r="P148" s="219"/>
      <c r="Q148" s="219"/>
      <c r="R148" s="210"/>
    </row>
    <row r="149" spans="1:18" x14ac:dyDescent="0.25">
      <c r="A149" s="217" t="s">
        <v>117</v>
      </c>
      <c r="B149" s="217" t="s">
        <v>117</v>
      </c>
      <c r="C149" s="217" t="s">
        <v>117</v>
      </c>
      <c r="D149" s="217" t="s">
        <v>117</v>
      </c>
      <c r="E149" s="217" t="s">
        <v>203</v>
      </c>
      <c r="F149" s="217" t="s">
        <v>117</v>
      </c>
      <c r="G149" s="217" t="s">
        <v>117</v>
      </c>
      <c r="H149" s="217" t="s">
        <v>117</v>
      </c>
      <c r="I149" s="219"/>
      <c r="J149" s="219"/>
      <c r="K149" s="219"/>
      <c r="L149" s="219"/>
      <c r="M149" s="219"/>
      <c r="N149" s="219"/>
      <c r="O149" s="219"/>
      <c r="P149" s="219"/>
      <c r="Q149" s="219"/>
      <c r="R149" s="210"/>
    </row>
    <row r="150" spans="1:18" x14ac:dyDescent="0.25">
      <c r="A150" s="217" t="s">
        <v>234</v>
      </c>
      <c r="B150" s="217">
        <v>2040</v>
      </c>
      <c r="C150" s="217">
        <v>0</v>
      </c>
      <c r="D150" s="217" t="str">
        <f t="shared" si="19"/>
        <v>2040-0</v>
      </c>
      <c r="E150" s="217" t="s">
        <v>203</v>
      </c>
      <c r="F150" s="217">
        <v>4</v>
      </c>
      <c r="G150" s="217" t="s">
        <v>62</v>
      </c>
      <c r="H150" s="222">
        <v>-0.15</v>
      </c>
      <c r="I150" s="219"/>
      <c r="J150" s="219"/>
      <c r="K150" s="219"/>
      <c r="L150" s="219"/>
      <c r="M150" s="219"/>
      <c r="N150" s="219"/>
      <c r="O150" s="219"/>
      <c r="P150" s="219"/>
      <c r="Q150" s="219"/>
      <c r="R150" s="210"/>
    </row>
    <row r="151" spans="1:18" x14ac:dyDescent="0.25">
      <c r="A151" s="217" t="s">
        <v>117</v>
      </c>
      <c r="B151" s="217" t="s">
        <v>117</v>
      </c>
      <c r="C151" s="217" t="s">
        <v>117</v>
      </c>
      <c r="D151" s="217" t="s">
        <v>117</v>
      </c>
      <c r="E151" s="217" t="s">
        <v>203</v>
      </c>
      <c r="F151" s="217" t="s">
        <v>117</v>
      </c>
      <c r="G151" s="217" t="s">
        <v>117</v>
      </c>
      <c r="H151" s="217" t="s">
        <v>117</v>
      </c>
      <c r="I151" s="219"/>
      <c r="J151" s="219"/>
      <c r="K151" s="219"/>
      <c r="L151" s="219"/>
      <c r="M151" s="219"/>
      <c r="N151" s="219"/>
      <c r="O151" s="219"/>
      <c r="P151" s="219"/>
      <c r="Q151" s="219"/>
      <c r="R151" s="210"/>
    </row>
    <row r="152" spans="1:18" x14ac:dyDescent="0.25">
      <c r="A152" s="217" t="s">
        <v>234</v>
      </c>
      <c r="B152" s="217">
        <v>2045</v>
      </c>
      <c r="C152" s="217">
        <v>0</v>
      </c>
      <c r="D152" s="217" t="str">
        <f t="shared" ref="D152:D157" si="20">_xlfn.CONCAT(B152,"-",C152)</f>
        <v>2045-0</v>
      </c>
      <c r="E152" s="217" t="s">
        <v>203</v>
      </c>
      <c r="F152" s="217">
        <v>4</v>
      </c>
      <c r="G152" s="217" t="s">
        <v>62</v>
      </c>
      <c r="H152" s="222">
        <v>-0.25</v>
      </c>
      <c r="I152" s="219"/>
      <c r="J152" s="219"/>
      <c r="K152" s="219"/>
      <c r="L152" s="219"/>
      <c r="M152" s="219"/>
      <c r="N152" s="219"/>
      <c r="O152" s="219"/>
      <c r="P152" s="219"/>
      <c r="Q152" s="219"/>
      <c r="R152" s="210"/>
    </row>
    <row r="153" spans="1:18" x14ac:dyDescent="0.25">
      <c r="A153" s="217" t="s">
        <v>117</v>
      </c>
      <c r="B153" s="217" t="s">
        <v>117</v>
      </c>
      <c r="C153" s="217" t="s">
        <v>117</v>
      </c>
      <c r="D153" s="217" t="s">
        <v>117</v>
      </c>
      <c r="E153" s="217" t="s">
        <v>203</v>
      </c>
      <c r="F153" s="217" t="s">
        <v>117</v>
      </c>
      <c r="G153" s="217" t="s">
        <v>117</v>
      </c>
      <c r="H153" s="217" t="s">
        <v>117</v>
      </c>
      <c r="I153" s="219"/>
      <c r="J153" s="219"/>
      <c r="K153" s="219"/>
      <c r="L153" s="219"/>
      <c r="M153" s="219"/>
      <c r="N153" s="219"/>
      <c r="O153" s="219"/>
      <c r="P153" s="219"/>
      <c r="Q153" s="219"/>
      <c r="R153" s="210"/>
    </row>
    <row r="154" spans="1:18" x14ac:dyDescent="0.25">
      <c r="A154" s="217" t="s">
        <v>234</v>
      </c>
      <c r="B154" s="217">
        <v>2050</v>
      </c>
      <c r="C154" s="217">
        <v>0</v>
      </c>
      <c r="D154" s="217" t="str">
        <f t="shared" si="20"/>
        <v>2050-0</v>
      </c>
      <c r="E154" s="217" t="s">
        <v>203</v>
      </c>
      <c r="F154" s="217">
        <v>4</v>
      </c>
      <c r="G154" s="217" t="s">
        <v>62</v>
      </c>
      <c r="H154" s="222">
        <v>-0.4</v>
      </c>
      <c r="I154" s="219"/>
      <c r="J154" s="219"/>
      <c r="K154" s="219"/>
      <c r="L154" s="219"/>
      <c r="M154" s="219"/>
      <c r="N154" s="219"/>
      <c r="O154" s="219"/>
      <c r="P154" s="219"/>
      <c r="Q154" s="219"/>
      <c r="R154" s="210"/>
    </row>
    <row r="155" spans="1:18" x14ac:dyDescent="0.25">
      <c r="A155" s="217" t="s">
        <v>234</v>
      </c>
      <c r="B155" s="217">
        <v>2050</v>
      </c>
      <c r="C155" s="217">
        <v>1</v>
      </c>
      <c r="D155" s="217" t="str">
        <f t="shared" si="20"/>
        <v>2050-1</v>
      </c>
      <c r="E155" s="217" t="s">
        <v>203</v>
      </c>
      <c r="F155" s="217">
        <v>4</v>
      </c>
      <c r="G155" s="217" t="s">
        <v>62</v>
      </c>
      <c r="H155" s="222">
        <v>-0.40500000000000003</v>
      </c>
      <c r="I155" s="219"/>
      <c r="J155" s="219"/>
      <c r="K155" s="219"/>
      <c r="L155" s="219"/>
      <c r="M155" s="219"/>
      <c r="N155" s="219"/>
      <c r="O155" s="219"/>
      <c r="P155" s="219"/>
      <c r="Q155" s="219"/>
      <c r="R155" s="210"/>
    </row>
    <row r="156" spans="1:18" x14ac:dyDescent="0.25">
      <c r="A156" s="217" t="s">
        <v>234</v>
      </c>
      <c r="B156" s="217">
        <v>2050</v>
      </c>
      <c r="C156" s="217">
        <v>2</v>
      </c>
      <c r="D156" s="217" t="str">
        <f t="shared" si="20"/>
        <v>2050-2</v>
      </c>
      <c r="E156" s="217" t="s">
        <v>203</v>
      </c>
      <c r="F156" s="217">
        <v>4</v>
      </c>
      <c r="G156" s="217" t="s">
        <v>62</v>
      </c>
      <c r="H156" s="222">
        <v>-0.40600000000000003</v>
      </c>
      <c r="I156" s="219"/>
      <c r="J156" s="219"/>
      <c r="K156" s="219"/>
      <c r="L156" s="219"/>
      <c r="M156" s="219"/>
      <c r="N156" s="219"/>
      <c r="O156" s="219"/>
      <c r="P156" s="219"/>
      <c r="Q156" s="219"/>
      <c r="R156" s="210"/>
    </row>
    <row r="157" spans="1:18" x14ac:dyDescent="0.25">
      <c r="A157" s="217" t="s">
        <v>234</v>
      </c>
      <c r="B157" s="217">
        <v>2050</v>
      </c>
      <c r="C157" s="217">
        <v>3</v>
      </c>
      <c r="D157" s="217" t="str">
        <f t="shared" si="20"/>
        <v>2050-3</v>
      </c>
      <c r="E157" s="217" t="s">
        <v>203</v>
      </c>
      <c r="F157" s="217">
        <v>4</v>
      </c>
      <c r="G157" s="217" t="s">
        <v>62</v>
      </c>
      <c r="H157" s="222">
        <v>-0.40699999999999997</v>
      </c>
      <c r="I157" s="219"/>
      <c r="J157" s="219"/>
      <c r="K157" s="219"/>
      <c r="L157" s="219"/>
      <c r="M157" s="219"/>
      <c r="N157" s="219"/>
      <c r="O157" s="219"/>
      <c r="P157" s="219"/>
      <c r="Q157" s="219"/>
      <c r="R157" s="210"/>
    </row>
    <row r="158" spans="1:18" x14ac:dyDescent="0.25">
      <c r="A158" s="32" t="s">
        <v>117</v>
      </c>
      <c r="B158" s="32" t="s">
        <v>117</v>
      </c>
      <c r="C158" s="32" t="s">
        <v>117</v>
      </c>
      <c r="D158" s="32" t="s">
        <v>117</v>
      </c>
      <c r="E158" s="32" t="s">
        <v>117</v>
      </c>
      <c r="F158" s="32" t="s">
        <v>117</v>
      </c>
      <c r="G158" s="32" t="s">
        <v>117</v>
      </c>
      <c r="H158" s="32" t="s">
        <v>117</v>
      </c>
      <c r="I158" s="219"/>
      <c r="J158" s="219"/>
      <c r="K158" s="219"/>
      <c r="L158" s="219"/>
      <c r="M158" s="219"/>
      <c r="N158" s="219"/>
      <c r="O158" s="219"/>
      <c r="P158" s="219"/>
      <c r="Q158" s="219"/>
      <c r="R158" s="210"/>
    </row>
    <row r="159" spans="1:18" x14ac:dyDescent="0.25">
      <c r="A159" s="219"/>
      <c r="B159" s="219"/>
      <c r="C159" s="219"/>
      <c r="D159" s="219"/>
      <c r="E159" s="219"/>
      <c r="F159" s="219"/>
      <c r="G159" s="219"/>
      <c r="H159" s="219"/>
      <c r="I159" s="219"/>
      <c r="J159" s="219"/>
      <c r="K159" s="219"/>
      <c r="L159" s="219"/>
      <c r="M159" s="219"/>
      <c r="N159" s="219"/>
      <c r="O159" s="219"/>
      <c r="P159" s="219"/>
      <c r="Q159" s="219"/>
      <c r="R159" s="210"/>
    </row>
    <row r="160" spans="1:18" x14ac:dyDescent="0.25">
      <c r="A160" s="210"/>
      <c r="B160" s="210"/>
      <c r="C160" s="210"/>
      <c r="D160" s="210"/>
      <c r="E160" s="210"/>
      <c r="F160" s="210"/>
      <c r="G160" s="210"/>
      <c r="H160" s="210"/>
      <c r="I160" s="210"/>
      <c r="J160" s="210"/>
      <c r="K160" s="210"/>
      <c r="L160" s="210"/>
      <c r="M160" s="210"/>
      <c r="N160" s="210"/>
      <c r="O160" s="210"/>
      <c r="P160" s="210"/>
      <c r="Q160" s="210"/>
      <c r="R160" s="210"/>
    </row>
  </sheetData>
  <mergeCells count="71">
    <mergeCell ref="A112:Q112"/>
    <mergeCell ref="A120:R120"/>
    <mergeCell ref="A121:J121"/>
    <mergeCell ref="A76:R76"/>
    <mergeCell ref="A77:R77"/>
    <mergeCell ref="B78:C78"/>
    <mergeCell ref="D78:E78"/>
    <mergeCell ref="F78:H78"/>
    <mergeCell ref="I78:L78"/>
    <mergeCell ref="M78:P78"/>
    <mergeCell ref="A33:Q33"/>
    <mergeCell ref="A44:R44"/>
    <mergeCell ref="A45:R45"/>
    <mergeCell ref="B46:C46"/>
    <mergeCell ref="D46:E46"/>
    <mergeCell ref="F46:H46"/>
    <mergeCell ref="I46:L46"/>
    <mergeCell ref="M46:P46"/>
    <mergeCell ref="A43:Q43"/>
    <mergeCell ref="A34:I34"/>
    <mergeCell ref="J34:Q34"/>
    <mergeCell ref="A35:I35"/>
    <mergeCell ref="J35:Q35"/>
    <mergeCell ref="A36:Q36"/>
    <mergeCell ref="A37:Q37"/>
    <mergeCell ref="A38:Q38"/>
    <mergeCell ref="A39:Q39"/>
    <mergeCell ref="A40:R40"/>
    <mergeCell ref="A41:Q41"/>
    <mergeCell ref="A42:R42"/>
    <mergeCell ref="L14:L15"/>
    <mergeCell ref="M14:M15"/>
    <mergeCell ref="N14:N15"/>
    <mergeCell ref="O14:O15"/>
    <mergeCell ref="D31:E31"/>
    <mergeCell ref="A15:C28"/>
    <mergeCell ref="D15:G28"/>
    <mergeCell ref="D30:E30"/>
    <mergeCell ref="P14:P15"/>
    <mergeCell ref="H13:H15"/>
    <mergeCell ref="I13:I15"/>
    <mergeCell ref="J13:J15"/>
    <mergeCell ref="K13:N13"/>
    <mergeCell ref="O13:Q13"/>
    <mergeCell ref="Q14:Q15"/>
    <mergeCell ref="K14:K15"/>
    <mergeCell ref="C9:F9"/>
    <mergeCell ref="J9:K9"/>
    <mergeCell ref="M9:P9"/>
    <mergeCell ref="C10:F10"/>
    <mergeCell ref="J10:K10"/>
    <mergeCell ref="M10:P10"/>
    <mergeCell ref="A11:Q11"/>
    <mergeCell ref="A12:C12"/>
    <mergeCell ref="D12:G12"/>
    <mergeCell ref="H12:J12"/>
    <mergeCell ref="K12:Q12"/>
    <mergeCell ref="J6:P6"/>
    <mergeCell ref="C7:F7"/>
    <mergeCell ref="J7:K7"/>
    <mergeCell ref="M7:P7"/>
    <mergeCell ref="C8:F8"/>
    <mergeCell ref="J8:K8"/>
    <mergeCell ref="M8:P8"/>
    <mergeCell ref="A5:I5"/>
    <mergeCell ref="J5:Q5"/>
    <mergeCell ref="A1:Q1"/>
    <mergeCell ref="A2:Q2"/>
    <mergeCell ref="A3:Q3"/>
    <mergeCell ref="A4:I4"/>
    <mergeCell ref="J4:Q4"/>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6C10F-EC19-4EB9-AC23-7BA9061BE192}">
  <sheetPr>
    <tabColor theme="9" tint="-0.249977111117893"/>
  </sheetPr>
  <dimension ref="A1:P194"/>
  <sheetViews>
    <sheetView workbookViewId="0">
      <selection sqref="A1:O1"/>
    </sheetView>
  </sheetViews>
  <sheetFormatPr defaultRowHeight="15" x14ac:dyDescent="0.25"/>
  <cols>
    <col min="1" max="1" width="20.7109375" customWidth="1"/>
    <col min="2" max="15" width="14.28515625" customWidth="1"/>
    <col min="16" max="16" width="3.5703125" customWidth="1"/>
  </cols>
  <sheetData>
    <row r="1" spans="1:16" x14ac:dyDescent="0.25">
      <c r="A1" s="265" t="s">
        <v>376</v>
      </c>
      <c r="B1" s="265"/>
      <c r="C1" s="265"/>
      <c r="D1" s="265"/>
      <c r="E1" s="265"/>
      <c r="F1" s="265"/>
      <c r="G1" s="265"/>
      <c r="H1" s="265"/>
      <c r="I1" s="265"/>
      <c r="J1" s="265"/>
      <c r="K1" s="265"/>
      <c r="L1" s="265"/>
      <c r="M1" s="265"/>
      <c r="N1" s="265"/>
      <c r="O1" s="265"/>
      <c r="P1" s="41"/>
    </row>
    <row r="2" spans="1:16" ht="15" customHeight="1" x14ac:dyDescent="0.25">
      <c r="A2" s="266" t="s">
        <v>565</v>
      </c>
      <c r="B2" s="266"/>
      <c r="C2" s="266"/>
      <c r="D2" s="266"/>
      <c r="E2" s="266"/>
      <c r="F2" s="266"/>
      <c r="G2" s="266"/>
      <c r="H2" s="266"/>
      <c r="I2" s="266"/>
      <c r="J2" s="266"/>
      <c r="K2" s="266"/>
      <c r="L2" s="266"/>
      <c r="M2" s="266"/>
      <c r="N2" s="266"/>
      <c r="O2" s="266"/>
      <c r="P2" s="41"/>
    </row>
    <row r="3" spans="1:16" ht="15" customHeight="1" x14ac:dyDescent="0.25">
      <c r="A3" s="266"/>
      <c r="B3" s="266"/>
      <c r="C3" s="266"/>
      <c r="D3" s="266"/>
      <c r="E3" s="266"/>
      <c r="F3" s="266"/>
      <c r="G3" s="266"/>
      <c r="H3" s="266"/>
      <c r="I3" s="266"/>
      <c r="J3" s="266"/>
      <c r="K3" s="266"/>
      <c r="L3" s="266"/>
      <c r="M3" s="266"/>
      <c r="N3" s="266"/>
      <c r="O3" s="266"/>
      <c r="P3" s="41"/>
    </row>
    <row r="4" spans="1:16" ht="15" customHeight="1" x14ac:dyDescent="0.25">
      <c r="A4" s="266"/>
      <c r="B4" s="266"/>
      <c r="C4" s="266"/>
      <c r="D4" s="266"/>
      <c r="E4" s="266"/>
      <c r="F4" s="266"/>
      <c r="G4" s="266"/>
      <c r="H4" s="266"/>
      <c r="I4" s="266"/>
      <c r="J4" s="266"/>
      <c r="K4" s="266"/>
      <c r="L4" s="266"/>
      <c r="M4" s="266"/>
      <c r="N4" s="266"/>
      <c r="O4" s="266"/>
      <c r="P4" s="41"/>
    </row>
    <row r="5" spans="1:16" ht="15" customHeight="1" x14ac:dyDescent="0.25">
      <c r="A5" s="266"/>
      <c r="B5" s="266"/>
      <c r="C5" s="266"/>
      <c r="D5" s="266"/>
      <c r="E5" s="266"/>
      <c r="F5" s="266"/>
      <c r="G5" s="266"/>
      <c r="H5" s="266"/>
      <c r="I5" s="266"/>
      <c r="J5" s="266"/>
      <c r="K5" s="266"/>
      <c r="L5" s="266"/>
      <c r="M5" s="266"/>
      <c r="N5" s="266"/>
      <c r="O5" s="266"/>
      <c r="P5" s="41"/>
    </row>
    <row r="6" spans="1:16" ht="15" customHeight="1" x14ac:dyDescent="0.25">
      <c r="A6" s="266"/>
      <c r="B6" s="266"/>
      <c r="C6" s="266"/>
      <c r="D6" s="266"/>
      <c r="E6" s="266"/>
      <c r="F6" s="266"/>
      <c r="G6" s="266"/>
      <c r="H6" s="266"/>
      <c r="I6" s="266"/>
      <c r="J6" s="266"/>
      <c r="K6" s="266"/>
      <c r="L6" s="266"/>
      <c r="M6" s="266"/>
      <c r="N6" s="266"/>
      <c r="O6" s="266"/>
      <c r="P6" s="41"/>
    </row>
    <row r="7" spans="1:16" ht="15" customHeight="1" x14ac:dyDescent="0.25">
      <c r="A7" s="266"/>
      <c r="B7" s="266"/>
      <c r="C7" s="266"/>
      <c r="D7" s="266"/>
      <c r="E7" s="266"/>
      <c r="F7" s="266"/>
      <c r="G7" s="266"/>
      <c r="H7" s="266"/>
      <c r="I7" s="266"/>
      <c r="J7" s="266"/>
      <c r="K7" s="266"/>
      <c r="L7" s="266"/>
      <c r="M7" s="266"/>
      <c r="N7" s="266"/>
      <c r="O7" s="266"/>
      <c r="P7" s="41"/>
    </row>
    <row r="8" spans="1:16" ht="15" customHeight="1" x14ac:dyDescent="0.25">
      <c r="A8" s="266"/>
      <c r="B8" s="266"/>
      <c r="C8" s="266"/>
      <c r="D8" s="266"/>
      <c r="E8" s="266"/>
      <c r="F8" s="266"/>
      <c r="G8" s="266"/>
      <c r="H8" s="266"/>
      <c r="I8" s="266"/>
      <c r="J8" s="266"/>
      <c r="K8" s="266"/>
      <c r="L8" s="266"/>
      <c r="M8" s="266"/>
      <c r="N8" s="266"/>
      <c r="O8" s="266"/>
      <c r="P8" s="41"/>
    </row>
    <row r="9" spans="1:16" ht="15" customHeight="1" x14ac:dyDescent="0.25">
      <c r="A9" s="266"/>
      <c r="B9" s="266"/>
      <c r="C9" s="266"/>
      <c r="D9" s="266"/>
      <c r="E9" s="266"/>
      <c r="F9" s="266"/>
      <c r="G9" s="266"/>
      <c r="H9" s="266"/>
      <c r="I9" s="266"/>
      <c r="J9" s="266"/>
      <c r="K9" s="266"/>
      <c r="L9" s="266"/>
      <c r="M9" s="266"/>
      <c r="N9" s="266"/>
      <c r="O9" s="266"/>
      <c r="P9" s="41"/>
    </row>
    <row r="10" spans="1:16" ht="15" customHeight="1" x14ac:dyDescent="0.25">
      <c r="A10" s="266"/>
      <c r="B10" s="266"/>
      <c r="C10" s="266"/>
      <c r="D10" s="266"/>
      <c r="E10" s="266"/>
      <c r="F10" s="266"/>
      <c r="G10" s="266"/>
      <c r="H10" s="266"/>
      <c r="I10" s="266"/>
      <c r="J10" s="266"/>
      <c r="K10" s="266"/>
      <c r="L10" s="266"/>
      <c r="M10" s="266"/>
      <c r="N10" s="266"/>
      <c r="O10" s="266"/>
      <c r="P10" s="41"/>
    </row>
    <row r="11" spans="1:16" ht="15" customHeight="1" x14ac:dyDescent="0.25">
      <c r="A11" s="266"/>
      <c r="B11" s="266"/>
      <c r="C11" s="266"/>
      <c r="D11" s="266"/>
      <c r="E11" s="266"/>
      <c r="F11" s="266"/>
      <c r="G11" s="266"/>
      <c r="H11" s="266"/>
      <c r="I11" s="266"/>
      <c r="J11" s="266"/>
      <c r="K11" s="266"/>
      <c r="L11" s="266"/>
      <c r="M11" s="266"/>
      <c r="N11" s="266"/>
      <c r="O11" s="266"/>
      <c r="P11" s="41"/>
    </row>
    <row r="12" spans="1:16" ht="15" customHeight="1" x14ac:dyDescent="0.25">
      <c r="A12" s="266"/>
      <c r="B12" s="266"/>
      <c r="C12" s="266"/>
      <c r="D12" s="266"/>
      <c r="E12" s="266"/>
      <c r="F12" s="266"/>
      <c r="G12" s="266"/>
      <c r="H12" s="266"/>
      <c r="I12" s="266"/>
      <c r="J12" s="266"/>
      <c r="K12" s="266"/>
      <c r="L12" s="266"/>
      <c r="M12" s="266"/>
      <c r="N12" s="266"/>
      <c r="O12" s="266"/>
      <c r="P12" s="41"/>
    </row>
    <row r="13" spans="1:16" ht="15" customHeight="1" x14ac:dyDescent="0.25">
      <c r="A13" s="266"/>
      <c r="B13" s="266"/>
      <c r="C13" s="266"/>
      <c r="D13" s="266"/>
      <c r="E13" s="266"/>
      <c r="F13" s="266"/>
      <c r="G13" s="266"/>
      <c r="H13" s="266"/>
      <c r="I13" s="266"/>
      <c r="J13" s="266"/>
      <c r="K13" s="266"/>
      <c r="L13" s="266"/>
      <c r="M13" s="266"/>
      <c r="N13" s="266"/>
      <c r="O13" s="266"/>
      <c r="P13" s="41"/>
    </row>
    <row r="14" spans="1:16" ht="15" customHeight="1" x14ac:dyDescent="0.25">
      <c r="A14" s="266"/>
      <c r="B14" s="266"/>
      <c r="C14" s="266"/>
      <c r="D14" s="266"/>
      <c r="E14" s="266"/>
      <c r="F14" s="266"/>
      <c r="G14" s="266"/>
      <c r="H14" s="266"/>
      <c r="I14" s="266"/>
      <c r="J14" s="266"/>
      <c r="K14" s="266"/>
      <c r="L14" s="266"/>
      <c r="M14" s="266"/>
      <c r="N14" s="266"/>
      <c r="O14" s="266"/>
      <c r="P14" s="41"/>
    </row>
    <row r="15" spans="1:16" x14ac:dyDescent="0.25">
      <c r="A15" s="265" t="s">
        <v>322</v>
      </c>
      <c r="B15" s="265"/>
      <c r="C15" s="265"/>
      <c r="D15" s="265"/>
      <c r="E15" s="265"/>
      <c r="F15" s="265"/>
      <c r="G15" s="265"/>
      <c r="H15" s="265"/>
      <c r="I15" s="265"/>
      <c r="J15" s="265"/>
      <c r="K15" s="265"/>
      <c r="L15" s="265"/>
      <c r="M15" s="265"/>
      <c r="N15" s="265"/>
      <c r="O15" s="265"/>
      <c r="P15" s="41"/>
    </row>
    <row r="16" spans="1:16" ht="15.75" customHeight="1" x14ac:dyDescent="0.25">
      <c r="A16" s="264" t="s">
        <v>323</v>
      </c>
      <c r="B16" s="264"/>
      <c r="C16" s="264"/>
      <c r="D16" s="264"/>
      <c r="E16" s="264"/>
      <c r="F16" s="264"/>
      <c r="G16" s="264"/>
      <c r="H16" s="264"/>
      <c r="I16" s="264"/>
      <c r="J16" s="264"/>
      <c r="K16" s="264"/>
      <c r="L16" s="264"/>
      <c r="M16" s="264"/>
      <c r="N16" s="264"/>
      <c r="O16" s="264"/>
      <c r="P16" s="41"/>
    </row>
    <row r="17" spans="1:16" ht="15.75" customHeight="1" x14ac:dyDescent="0.25">
      <c r="A17" s="264"/>
      <c r="B17" s="264"/>
      <c r="C17" s="264"/>
      <c r="D17" s="264"/>
      <c r="E17" s="264"/>
      <c r="F17" s="264"/>
      <c r="G17" s="264"/>
      <c r="H17" s="264"/>
      <c r="I17" s="264"/>
      <c r="J17" s="264"/>
      <c r="K17" s="264"/>
      <c r="L17" s="264"/>
      <c r="M17" s="264"/>
      <c r="N17" s="264"/>
      <c r="O17" s="264"/>
      <c r="P17" s="41"/>
    </row>
    <row r="18" spans="1:16" ht="15.75" customHeight="1" x14ac:dyDescent="0.25">
      <c r="A18" s="264"/>
      <c r="B18" s="264"/>
      <c r="C18" s="264"/>
      <c r="D18" s="264"/>
      <c r="E18" s="264"/>
      <c r="F18" s="264"/>
      <c r="G18" s="264"/>
      <c r="H18" s="264"/>
      <c r="I18" s="264"/>
      <c r="J18" s="264"/>
      <c r="K18" s="264"/>
      <c r="L18" s="264"/>
      <c r="M18" s="264"/>
      <c r="N18" s="264"/>
      <c r="O18" s="264"/>
      <c r="P18" s="41"/>
    </row>
    <row r="19" spans="1:16" ht="15.75" customHeight="1" x14ac:dyDescent="0.25">
      <c r="A19" s="70" t="s">
        <v>324</v>
      </c>
      <c r="B19" s="66"/>
      <c r="C19" s="66"/>
      <c r="D19" s="66"/>
      <c r="E19" s="66"/>
      <c r="F19" s="66"/>
      <c r="G19" s="66"/>
      <c r="H19" s="66"/>
      <c r="I19" s="66"/>
      <c r="J19" s="66"/>
      <c r="K19" s="66"/>
      <c r="L19" s="66"/>
      <c r="M19" s="66"/>
      <c r="N19" s="66"/>
      <c r="O19" s="66"/>
      <c r="P19" s="41"/>
    </row>
    <row r="20" spans="1:16" ht="15.75" customHeight="1" x14ac:dyDescent="0.25">
      <c r="A20" s="66" t="s">
        <v>325</v>
      </c>
      <c r="B20" s="71" t="s">
        <v>326</v>
      </c>
      <c r="C20" s="66"/>
      <c r="D20" s="66"/>
      <c r="E20" s="66"/>
      <c r="F20" s="66"/>
      <c r="G20" s="66"/>
      <c r="H20" s="66"/>
      <c r="I20" s="66"/>
      <c r="J20" s="66"/>
      <c r="K20" s="66"/>
      <c r="L20" s="66"/>
      <c r="M20" s="66"/>
      <c r="N20" s="66"/>
      <c r="O20" s="66"/>
      <c r="P20" s="41"/>
    </row>
    <row r="21" spans="1:16" ht="15.75" customHeight="1" x14ac:dyDescent="0.25">
      <c r="A21" s="66" t="s">
        <v>327</v>
      </c>
      <c r="B21" s="359" t="s">
        <v>751</v>
      </c>
      <c r="C21" s="359"/>
      <c r="D21" s="359"/>
      <c r="E21" s="359"/>
      <c r="F21" s="359"/>
      <c r="G21" s="359"/>
      <c r="H21" s="359"/>
      <c r="I21" s="359"/>
      <c r="J21" s="359"/>
      <c r="K21" s="359"/>
      <c r="L21" s="359"/>
      <c r="M21" s="359"/>
      <c r="N21" s="359"/>
      <c r="O21" s="359"/>
      <c r="P21" s="41"/>
    </row>
    <row r="22" spans="1:16" ht="15.75" customHeight="1" x14ac:dyDescent="0.25">
      <c r="A22" s="66"/>
      <c r="B22" s="359"/>
      <c r="C22" s="359"/>
      <c r="D22" s="359"/>
      <c r="E22" s="359"/>
      <c r="F22" s="359"/>
      <c r="G22" s="359"/>
      <c r="H22" s="359"/>
      <c r="I22" s="359"/>
      <c r="J22" s="359"/>
      <c r="K22" s="359"/>
      <c r="L22" s="359"/>
      <c r="M22" s="359"/>
      <c r="N22" s="359"/>
      <c r="O22" s="359"/>
      <c r="P22" s="41"/>
    </row>
    <row r="23" spans="1:16" ht="30" customHeight="1" x14ac:dyDescent="0.25">
      <c r="A23" s="357" t="s">
        <v>328</v>
      </c>
      <c r="B23" s="358" t="s">
        <v>36</v>
      </c>
      <c r="C23" s="358" t="s">
        <v>329</v>
      </c>
      <c r="D23" s="358"/>
      <c r="E23" s="358"/>
      <c r="F23" s="358" t="s">
        <v>330</v>
      </c>
      <c r="G23" s="358"/>
      <c r="H23" s="358"/>
      <c r="I23" s="358"/>
      <c r="J23" s="358"/>
      <c r="K23" s="358"/>
      <c r="L23" s="358"/>
      <c r="M23" s="358"/>
      <c r="N23" s="358"/>
      <c r="O23" s="358"/>
      <c r="P23" s="41"/>
    </row>
    <row r="24" spans="1:16" x14ac:dyDescent="0.25">
      <c r="A24" s="357"/>
      <c r="B24" s="358"/>
      <c r="C24" s="10" t="s">
        <v>331</v>
      </c>
      <c r="D24" s="10" t="s">
        <v>332</v>
      </c>
      <c r="E24" s="10" t="s">
        <v>333</v>
      </c>
      <c r="F24" s="10" t="s">
        <v>334</v>
      </c>
      <c r="G24" s="10" t="s">
        <v>335</v>
      </c>
      <c r="H24" s="10" t="s">
        <v>336</v>
      </c>
      <c r="I24" s="10" t="s">
        <v>337</v>
      </c>
      <c r="J24" s="10" t="s">
        <v>338</v>
      </c>
      <c r="K24" s="10" t="s">
        <v>339</v>
      </c>
      <c r="L24" s="10" t="s">
        <v>340</v>
      </c>
      <c r="M24" s="10" t="s">
        <v>341</v>
      </c>
      <c r="N24" s="10" t="s">
        <v>342</v>
      </c>
      <c r="O24" s="10" t="s">
        <v>343</v>
      </c>
      <c r="P24" s="41"/>
    </row>
    <row r="25" spans="1:16" x14ac:dyDescent="0.25">
      <c r="A25" s="11" t="s">
        <v>344</v>
      </c>
      <c r="B25" s="12">
        <v>0.44</v>
      </c>
      <c r="C25" s="72"/>
      <c r="D25" s="72"/>
      <c r="E25" s="72"/>
      <c r="F25" s="12">
        <v>0.43</v>
      </c>
      <c r="G25" s="12">
        <v>0.82</v>
      </c>
      <c r="H25" s="12">
        <v>0.79</v>
      </c>
      <c r="I25" s="12">
        <v>0.56000000000000005</v>
      </c>
      <c r="J25" s="12">
        <v>0.65</v>
      </c>
      <c r="K25" s="12">
        <v>0.05</v>
      </c>
      <c r="L25" s="12">
        <v>0.03</v>
      </c>
      <c r="M25" s="12" t="s">
        <v>345</v>
      </c>
      <c r="N25" s="12">
        <v>0.05</v>
      </c>
      <c r="O25" s="12" t="s">
        <v>345</v>
      </c>
      <c r="P25" s="41"/>
    </row>
    <row r="26" spans="1:16" x14ac:dyDescent="0.25">
      <c r="A26" s="11" t="s">
        <v>346</v>
      </c>
      <c r="B26" s="12">
        <v>0.03</v>
      </c>
      <c r="C26" s="72"/>
      <c r="D26" s="72"/>
      <c r="E26" s="72"/>
      <c r="F26" s="12">
        <v>0.01</v>
      </c>
      <c r="G26" s="12" t="s">
        <v>345</v>
      </c>
      <c r="H26" s="12" t="s">
        <v>345</v>
      </c>
      <c r="I26" s="12" t="s">
        <v>345</v>
      </c>
      <c r="J26" s="12">
        <v>0.02</v>
      </c>
      <c r="K26" s="12">
        <v>0.04</v>
      </c>
      <c r="L26" s="12">
        <v>7.0000000000000007E-2</v>
      </c>
      <c r="M26" s="12">
        <v>0.18</v>
      </c>
      <c r="N26" s="12">
        <v>0.32</v>
      </c>
      <c r="O26" s="12">
        <v>0.4</v>
      </c>
      <c r="P26" s="41"/>
    </row>
    <row r="27" spans="1:16" x14ac:dyDescent="0.25">
      <c r="A27" s="11" t="s">
        <v>347</v>
      </c>
      <c r="B27" s="12">
        <v>0.02</v>
      </c>
      <c r="C27" s="72"/>
      <c r="D27" s="72"/>
      <c r="E27" s="72"/>
      <c r="F27" s="12">
        <v>0.02</v>
      </c>
      <c r="G27" s="12" t="s">
        <v>345</v>
      </c>
      <c r="H27" s="12" t="s">
        <v>345</v>
      </c>
      <c r="I27" s="12" t="s">
        <v>345</v>
      </c>
      <c r="J27" s="12">
        <v>0.01</v>
      </c>
      <c r="K27" s="12">
        <v>0.04</v>
      </c>
      <c r="L27" s="12">
        <v>0.09</v>
      </c>
      <c r="M27" s="12">
        <v>0.05</v>
      </c>
      <c r="N27" s="12">
        <v>0.1</v>
      </c>
      <c r="O27" s="12">
        <v>0.11</v>
      </c>
      <c r="P27" s="41"/>
    </row>
    <row r="28" spans="1:16" x14ac:dyDescent="0.25">
      <c r="A28" s="11" t="s">
        <v>348</v>
      </c>
      <c r="B28" s="12">
        <v>0.02</v>
      </c>
      <c r="C28" s="72"/>
      <c r="D28" s="72"/>
      <c r="E28" s="72"/>
      <c r="F28" s="12">
        <v>0.01</v>
      </c>
      <c r="G28" s="12" t="s">
        <v>345</v>
      </c>
      <c r="H28" s="12" t="s">
        <v>345</v>
      </c>
      <c r="I28" s="12" t="s">
        <v>345</v>
      </c>
      <c r="J28" s="12">
        <v>0.04</v>
      </c>
      <c r="K28" s="12" t="s">
        <v>345</v>
      </c>
      <c r="L28" s="12" t="s">
        <v>345</v>
      </c>
      <c r="M28" s="12" t="s">
        <v>345</v>
      </c>
      <c r="N28" s="12" t="s">
        <v>345</v>
      </c>
      <c r="O28" s="12">
        <v>0.04</v>
      </c>
      <c r="P28" s="41"/>
    </row>
    <row r="29" spans="1:16" x14ac:dyDescent="0.25">
      <c r="A29" s="11" t="s">
        <v>349</v>
      </c>
      <c r="B29" s="12">
        <v>0.02</v>
      </c>
      <c r="C29" s="72"/>
      <c r="D29" s="72"/>
      <c r="E29" s="72"/>
      <c r="F29" s="12">
        <v>0.02</v>
      </c>
      <c r="G29" s="12">
        <v>0.02</v>
      </c>
      <c r="H29" s="12" t="s">
        <v>345</v>
      </c>
      <c r="I29" s="12" t="s">
        <v>345</v>
      </c>
      <c r="J29" s="12">
        <v>0.02</v>
      </c>
      <c r="K29" s="12" t="s">
        <v>345</v>
      </c>
      <c r="L29" s="12" t="s">
        <v>345</v>
      </c>
      <c r="M29" s="12" t="s">
        <v>345</v>
      </c>
      <c r="N29" s="12" t="s">
        <v>345</v>
      </c>
      <c r="O29" s="12" t="s">
        <v>345</v>
      </c>
      <c r="P29" s="41"/>
    </row>
    <row r="30" spans="1:16" x14ac:dyDescent="0.25">
      <c r="A30" s="11" t="s">
        <v>350</v>
      </c>
      <c r="B30" s="12">
        <v>0.43</v>
      </c>
      <c r="C30" s="72"/>
      <c r="D30" s="72"/>
      <c r="E30" s="72"/>
      <c r="F30" s="12">
        <v>0.46</v>
      </c>
      <c r="G30" s="12">
        <v>0.21</v>
      </c>
      <c r="H30" s="12">
        <v>0.19</v>
      </c>
      <c r="I30" s="12">
        <v>0.43</v>
      </c>
      <c r="J30" s="12">
        <v>0.27</v>
      </c>
      <c r="K30" s="12">
        <v>0.78</v>
      </c>
      <c r="L30" s="12">
        <v>0.49</v>
      </c>
      <c r="M30" s="12">
        <v>0.68</v>
      </c>
      <c r="N30" s="12">
        <v>0.32</v>
      </c>
      <c r="O30" s="12" t="s">
        <v>345</v>
      </c>
      <c r="P30" s="41"/>
    </row>
    <row r="31" spans="1:16" ht="15.75" customHeight="1" x14ac:dyDescent="0.25">
      <c r="A31" s="70"/>
      <c r="B31" s="79">
        <v>0.96</v>
      </c>
      <c r="C31" s="66"/>
      <c r="D31" s="66"/>
      <c r="E31" s="66"/>
      <c r="F31" s="79">
        <v>0.95000000000000007</v>
      </c>
      <c r="G31" s="79">
        <v>1.05</v>
      </c>
      <c r="H31" s="79">
        <v>0.98</v>
      </c>
      <c r="I31" s="79">
        <v>0.99</v>
      </c>
      <c r="J31" s="79">
        <v>1.0100000000000002</v>
      </c>
      <c r="K31" s="79">
        <v>0.91</v>
      </c>
      <c r="L31" s="79">
        <v>0.67999999999999994</v>
      </c>
      <c r="M31" s="79">
        <v>0.91</v>
      </c>
      <c r="N31" s="79">
        <v>0.79</v>
      </c>
      <c r="O31" s="79">
        <v>0.55000000000000004</v>
      </c>
      <c r="P31" s="41"/>
    </row>
    <row r="32" spans="1:16" ht="15.75" customHeight="1" x14ac:dyDescent="0.25">
      <c r="A32" s="70"/>
      <c r="B32" s="66"/>
      <c r="C32" s="66"/>
      <c r="D32" s="66"/>
      <c r="E32" s="66"/>
      <c r="F32" s="66"/>
      <c r="G32" s="66"/>
      <c r="H32" s="66"/>
      <c r="I32" s="66"/>
      <c r="J32" s="66"/>
      <c r="K32" s="66"/>
      <c r="L32" s="66"/>
      <c r="M32" s="66"/>
      <c r="N32" s="66"/>
      <c r="O32" s="66"/>
      <c r="P32" s="41"/>
    </row>
    <row r="33" spans="1:16" ht="15.75" customHeight="1" x14ac:dyDescent="0.25">
      <c r="A33" s="70" t="s">
        <v>377</v>
      </c>
      <c r="B33" s="66"/>
      <c r="C33" s="66"/>
      <c r="D33" s="66"/>
      <c r="E33" s="66"/>
      <c r="F33" s="66"/>
      <c r="G33" s="66"/>
      <c r="H33" s="66"/>
      <c r="I33" s="66"/>
      <c r="J33" s="66"/>
      <c r="K33" s="66"/>
      <c r="L33" s="66"/>
      <c r="M33" s="66"/>
      <c r="N33" s="66"/>
      <c r="O33" s="66"/>
      <c r="P33" s="41"/>
    </row>
    <row r="34" spans="1:16" ht="15.75" customHeight="1" x14ac:dyDescent="0.25">
      <c r="A34" s="66" t="s">
        <v>327</v>
      </c>
      <c r="B34" s="359" t="s">
        <v>351</v>
      </c>
      <c r="C34" s="359"/>
      <c r="D34" s="359"/>
      <c r="E34" s="359"/>
      <c r="F34" s="359"/>
      <c r="G34" s="359"/>
      <c r="H34" s="359"/>
      <c r="I34" s="359"/>
      <c r="J34" s="359"/>
      <c r="K34" s="359"/>
      <c r="L34" s="359"/>
      <c r="M34" s="359"/>
      <c r="N34" s="359"/>
      <c r="O34" s="359"/>
      <c r="P34" s="41"/>
    </row>
    <row r="35" spans="1:16" ht="15.75" customHeight="1" x14ac:dyDescent="0.25">
      <c r="A35" s="66"/>
      <c r="B35" s="359"/>
      <c r="C35" s="359"/>
      <c r="D35" s="359"/>
      <c r="E35" s="359"/>
      <c r="F35" s="359"/>
      <c r="G35" s="359"/>
      <c r="H35" s="359"/>
      <c r="I35" s="359"/>
      <c r="J35" s="359"/>
      <c r="K35" s="359"/>
      <c r="L35" s="359"/>
      <c r="M35" s="359"/>
      <c r="N35" s="359"/>
      <c r="O35" s="359"/>
      <c r="P35" s="41"/>
    </row>
    <row r="36" spans="1:16" ht="30" customHeight="1" x14ac:dyDescent="0.25">
      <c r="A36" s="357" t="s">
        <v>328</v>
      </c>
      <c r="B36" s="358" t="s">
        <v>36</v>
      </c>
      <c r="C36" s="358" t="s">
        <v>329</v>
      </c>
      <c r="D36" s="358"/>
      <c r="E36" s="358"/>
      <c r="F36" s="358" t="s">
        <v>330</v>
      </c>
      <c r="G36" s="358"/>
      <c r="H36" s="358"/>
      <c r="I36" s="358"/>
      <c r="J36" s="358"/>
      <c r="K36" s="358"/>
      <c r="L36" s="358"/>
      <c r="M36" s="358"/>
      <c r="N36" s="358"/>
      <c r="O36" s="358"/>
      <c r="P36" s="41"/>
    </row>
    <row r="37" spans="1:16" x14ac:dyDescent="0.25">
      <c r="A37" s="357"/>
      <c r="B37" s="358"/>
      <c r="C37" s="10" t="s">
        <v>331</v>
      </c>
      <c r="D37" s="10" t="s">
        <v>332</v>
      </c>
      <c r="E37" s="10" t="s">
        <v>333</v>
      </c>
      <c r="F37" s="10" t="s">
        <v>334</v>
      </c>
      <c r="G37" s="10" t="s">
        <v>335</v>
      </c>
      <c r="H37" s="10" t="s">
        <v>336</v>
      </c>
      <c r="I37" s="10" t="s">
        <v>337</v>
      </c>
      <c r="J37" s="10" t="s">
        <v>338</v>
      </c>
      <c r="K37" s="10" t="s">
        <v>339</v>
      </c>
      <c r="L37" s="10" t="s">
        <v>340</v>
      </c>
      <c r="M37" s="10" t="s">
        <v>341</v>
      </c>
      <c r="N37" s="10" t="s">
        <v>342</v>
      </c>
      <c r="O37" s="10" t="s">
        <v>343</v>
      </c>
      <c r="P37" s="41"/>
    </row>
    <row r="38" spans="1:16" x14ac:dyDescent="0.25">
      <c r="A38" s="11" t="s">
        <v>352</v>
      </c>
      <c r="B38" s="12">
        <f>SUM(B25:B29)</f>
        <v>0.53</v>
      </c>
      <c r="C38" s="72"/>
      <c r="D38" s="72"/>
      <c r="E38" s="72"/>
      <c r="F38" s="12">
        <f t="shared" ref="F38:O38" si="0">SUM(F25:F29)</f>
        <v>0.49000000000000005</v>
      </c>
      <c r="G38" s="12">
        <f t="shared" si="0"/>
        <v>0.84</v>
      </c>
      <c r="H38" s="12">
        <f t="shared" si="0"/>
        <v>0.79</v>
      </c>
      <c r="I38" s="12">
        <f t="shared" si="0"/>
        <v>0.56000000000000005</v>
      </c>
      <c r="J38" s="12">
        <f t="shared" si="0"/>
        <v>0.7400000000000001</v>
      </c>
      <c r="K38" s="12">
        <f t="shared" si="0"/>
        <v>0.13</v>
      </c>
      <c r="L38" s="12">
        <f t="shared" si="0"/>
        <v>0.19</v>
      </c>
      <c r="M38" s="12">
        <f t="shared" si="0"/>
        <v>0.22999999999999998</v>
      </c>
      <c r="N38" s="12">
        <f t="shared" si="0"/>
        <v>0.47</v>
      </c>
      <c r="O38" s="12">
        <f t="shared" si="0"/>
        <v>0.55000000000000004</v>
      </c>
      <c r="P38" s="41"/>
    </row>
    <row r="39" spans="1:16" x14ac:dyDescent="0.25">
      <c r="A39" s="11" t="s">
        <v>353</v>
      </c>
      <c r="B39" s="12">
        <f>SUM(B30)</f>
        <v>0.43</v>
      </c>
      <c r="C39" s="72"/>
      <c r="D39" s="72"/>
      <c r="E39" s="72"/>
      <c r="F39" s="12">
        <f t="shared" ref="F39:O39" si="1">SUM(F30)</f>
        <v>0.46</v>
      </c>
      <c r="G39" s="12">
        <f t="shared" si="1"/>
        <v>0.21</v>
      </c>
      <c r="H39" s="12">
        <f t="shared" si="1"/>
        <v>0.19</v>
      </c>
      <c r="I39" s="12">
        <f t="shared" si="1"/>
        <v>0.43</v>
      </c>
      <c r="J39" s="12">
        <f t="shared" si="1"/>
        <v>0.27</v>
      </c>
      <c r="K39" s="12">
        <f t="shared" si="1"/>
        <v>0.78</v>
      </c>
      <c r="L39" s="12">
        <f t="shared" si="1"/>
        <v>0.49</v>
      </c>
      <c r="M39" s="12">
        <f t="shared" si="1"/>
        <v>0.68</v>
      </c>
      <c r="N39" s="12">
        <f t="shared" si="1"/>
        <v>0.32</v>
      </c>
      <c r="O39" s="12">
        <f t="shared" si="1"/>
        <v>0</v>
      </c>
      <c r="P39" s="41"/>
    </row>
    <row r="40" spans="1:16" ht="15.75" customHeight="1" x14ac:dyDescent="0.25">
      <c r="A40" s="70"/>
      <c r="B40" s="73">
        <f>SUM(B38:B39)</f>
        <v>0.96</v>
      </c>
      <c r="C40" s="66"/>
      <c r="D40" s="66"/>
      <c r="E40" s="66"/>
      <c r="F40" s="73">
        <f>SUM(F38:F39)</f>
        <v>0.95000000000000007</v>
      </c>
      <c r="G40" s="73">
        <f t="shared" ref="G40:O40" si="2">SUM(G38:G39)</f>
        <v>1.05</v>
      </c>
      <c r="H40" s="73">
        <f t="shared" si="2"/>
        <v>0.98</v>
      </c>
      <c r="I40" s="73">
        <f t="shared" si="2"/>
        <v>0.99</v>
      </c>
      <c r="J40" s="73">
        <f t="shared" si="2"/>
        <v>1.0100000000000002</v>
      </c>
      <c r="K40" s="73">
        <f t="shared" si="2"/>
        <v>0.91</v>
      </c>
      <c r="L40" s="73">
        <f t="shared" si="2"/>
        <v>0.67999999999999994</v>
      </c>
      <c r="M40" s="73">
        <f t="shared" si="2"/>
        <v>0.91</v>
      </c>
      <c r="N40" s="73">
        <f t="shared" si="2"/>
        <v>0.79</v>
      </c>
      <c r="O40" s="73">
        <f t="shared" si="2"/>
        <v>0.55000000000000004</v>
      </c>
      <c r="P40" s="41"/>
    </row>
    <row r="41" spans="1:16" ht="15.75" customHeight="1" x14ac:dyDescent="0.25">
      <c r="A41" s="70"/>
      <c r="B41" s="66"/>
      <c r="C41" s="66"/>
      <c r="D41" s="66"/>
      <c r="E41" s="66"/>
      <c r="F41" s="66"/>
      <c r="G41" s="66"/>
      <c r="H41" s="66"/>
      <c r="I41" s="66"/>
      <c r="J41" s="66"/>
      <c r="K41" s="66"/>
      <c r="L41" s="66"/>
      <c r="M41" s="66"/>
      <c r="N41" s="66"/>
      <c r="O41" s="66"/>
      <c r="P41" s="41"/>
    </row>
    <row r="42" spans="1:16" ht="15.75" customHeight="1" x14ac:dyDescent="0.25">
      <c r="A42" s="70" t="s">
        <v>378</v>
      </c>
      <c r="B42" s="66"/>
      <c r="C42" s="66"/>
      <c r="D42" s="66"/>
      <c r="E42" s="66"/>
      <c r="F42" s="66"/>
      <c r="G42" s="66"/>
      <c r="H42" s="66"/>
      <c r="I42" s="66"/>
      <c r="J42" s="66"/>
      <c r="K42" s="66"/>
      <c r="L42" s="66"/>
      <c r="M42" s="66"/>
      <c r="N42" s="66"/>
      <c r="O42" s="66"/>
      <c r="P42" s="41"/>
    </row>
    <row r="43" spans="1:16" ht="15.75" customHeight="1" x14ac:dyDescent="0.25">
      <c r="A43" s="66" t="s">
        <v>327</v>
      </c>
      <c r="B43" s="359" t="s">
        <v>379</v>
      </c>
      <c r="C43" s="359"/>
      <c r="D43" s="359"/>
      <c r="E43" s="359"/>
      <c r="F43" s="359"/>
      <c r="G43" s="359"/>
      <c r="H43" s="359"/>
      <c r="I43" s="359"/>
      <c r="J43" s="359"/>
      <c r="K43" s="359"/>
      <c r="L43" s="359"/>
      <c r="M43" s="359"/>
      <c r="N43" s="359"/>
      <c r="O43" s="359"/>
      <c r="P43" s="41"/>
    </row>
    <row r="44" spans="1:16" ht="15.75" customHeight="1" x14ac:dyDescent="0.25">
      <c r="A44" s="66"/>
      <c r="B44" s="359"/>
      <c r="C44" s="359"/>
      <c r="D44" s="359"/>
      <c r="E44" s="359"/>
      <c r="F44" s="359"/>
      <c r="G44" s="359"/>
      <c r="H44" s="359"/>
      <c r="I44" s="359"/>
      <c r="J44" s="359"/>
      <c r="K44" s="359"/>
      <c r="L44" s="359"/>
      <c r="M44" s="359"/>
      <c r="N44" s="359"/>
      <c r="O44" s="359"/>
      <c r="P44" s="41"/>
    </row>
    <row r="45" spans="1:16" ht="15.75" customHeight="1" x14ac:dyDescent="0.25">
      <c r="A45" s="66"/>
      <c r="B45" s="359"/>
      <c r="C45" s="359"/>
      <c r="D45" s="359"/>
      <c r="E45" s="359"/>
      <c r="F45" s="359"/>
      <c r="G45" s="359"/>
      <c r="H45" s="359"/>
      <c r="I45" s="359"/>
      <c r="J45" s="359"/>
      <c r="K45" s="359"/>
      <c r="L45" s="359"/>
      <c r="M45" s="359"/>
      <c r="N45" s="359"/>
      <c r="O45" s="359"/>
      <c r="P45" s="41"/>
    </row>
    <row r="46" spans="1:16" ht="15.75" customHeight="1" x14ac:dyDescent="0.25">
      <c r="A46" s="66"/>
      <c r="B46" s="359"/>
      <c r="C46" s="359"/>
      <c r="D46" s="359"/>
      <c r="E46" s="359"/>
      <c r="F46" s="359"/>
      <c r="G46" s="359"/>
      <c r="H46" s="359"/>
      <c r="I46" s="359"/>
      <c r="J46" s="359"/>
      <c r="K46" s="359"/>
      <c r="L46" s="359"/>
      <c r="M46" s="359"/>
      <c r="N46" s="359"/>
      <c r="O46" s="359"/>
      <c r="P46" s="41"/>
    </row>
    <row r="47" spans="1:16" ht="30" customHeight="1" x14ac:dyDescent="0.25">
      <c r="A47" s="357" t="s">
        <v>328</v>
      </c>
      <c r="B47" s="358" t="s">
        <v>36</v>
      </c>
      <c r="C47" s="358" t="s">
        <v>329</v>
      </c>
      <c r="D47" s="358"/>
      <c r="E47" s="358"/>
      <c r="F47" s="358" t="s">
        <v>330</v>
      </c>
      <c r="G47" s="358"/>
      <c r="H47" s="358"/>
      <c r="I47" s="358"/>
      <c r="J47" s="358"/>
      <c r="K47" s="358"/>
      <c r="L47" s="358"/>
      <c r="M47" s="358"/>
      <c r="N47" s="358"/>
      <c r="O47" s="358"/>
      <c r="P47" s="41"/>
    </row>
    <row r="48" spans="1:16" x14ac:dyDescent="0.25">
      <c r="A48" s="357"/>
      <c r="B48" s="358"/>
      <c r="C48" s="10" t="s">
        <v>331</v>
      </c>
      <c r="D48" s="10" t="s">
        <v>332</v>
      </c>
      <c r="E48" s="10" t="s">
        <v>333</v>
      </c>
      <c r="F48" s="10" t="s">
        <v>334</v>
      </c>
      <c r="G48" s="10" t="s">
        <v>335</v>
      </c>
      <c r="H48" s="10" t="s">
        <v>336</v>
      </c>
      <c r="I48" s="10" t="s">
        <v>337</v>
      </c>
      <c r="J48" s="10" t="s">
        <v>338</v>
      </c>
      <c r="K48" s="10" t="s">
        <v>339</v>
      </c>
      <c r="L48" s="10" t="s">
        <v>340</v>
      </c>
      <c r="M48" s="10" t="s">
        <v>341</v>
      </c>
      <c r="N48" s="10" t="s">
        <v>342</v>
      </c>
      <c r="O48" s="10" t="s">
        <v>343</v>
      </c>
      <c r="P48" s="41"/>
    </row>
    <row r="49" spans="1:16" x14ac:dyDescent="0.25">
      <c r="A49" s="11" t="s">
        <v>352</v>
      </c>
      <c r="B49" s="12">
        <f>B38/B$40</f>
        <v>0.55208333333333337</v>
      </c>
      <c r="C49" s="12">
        <f>$B49</f>
        <v>0.55208333333333337</v>
      </c>
      <c r="D49" s="12">
        <f t="shared" ref="D49:E50" si="3">$B49</f>
        <v>0.55208333333333337</v>
      </c>
      <c r="E49" s="12">
        <f t="shared" si="3"/>
        <v>0.55208333333333337</v>
      </c>
      <c r="F49" s="12">
        <f t="shared" ref="F49:O50" si="4">F38/F$40</f>
        <v>0.51578947368421058</v>
      </c>
      <c r="G49" s="12">
        <f t="shared" si="4"/>
        <v>0.79999999999999993</v>
      </c>
      <c r="H49" s="12">
        <f t="shared" si="4"/>
        <v>0.80612244897959184</v>
      </c>
      <c r="I49" s="12">
        <f t="shared" si="4"/>
        <v>0.56565656565656575</v>
      </c>
      <c r="J49" s="12">
        <f t="shared" si="4"/>
        <v>0.73267326732673266</v>
      </c>
      <c r="K49" s="12">
        <f t="shared" si="4"/>
        <v>0.14285714285714285</v>
      </c>
      <c r="L49" s="12">
        <f t="shared" si="4"/>
        <v>0.27941176470588236</v>
      </c>
      <c r="M49" s="12">
        <f t="shared" si="4"/>
        <v>0.25274725274725274</v>
      </c>
      <c r="N49" s="12">
        <f t="shared" si="4"/>
        <v>0.59493670886075944</v>
      </c>
      <c r="O49" s="12">
        <f t="shared" si="4"/>
        <v>1</v>
      </c>
      <c r="P49" s="41"/>
    </row>
    <row r="50" spans="1:16" x14ac:dyDescent="0.25">
      <c r="A50" s="11" t="s">
        <v>353</v>
      </c>
      <c r="B50" s="12">
        <f>B39/B$40</f>
        <v>0.44791666666666669</v>
      </c>
      <c r="C50" s="12">
        <f>$B50</f>
        <v>0.44791666666666669</v>
      </c>
      <c r="D50" s="12">
        <f t="shared" si="3"/>
        <v>0.44791666666666669</v>
      </c>
      <c r="E50" s="12">
        <f t="shared" si="3"/>
        <v>0.44791666666666669</v>
      </c>
      <c r="F50" s="12">
        <f t="shared" si="4"/>
        <v>0.48421052631578948</v>
      </c>
      <c r="G50" s="12">
        <f t="shared" si="4"/>
        <v>0.19999999999999998</v>
      </c>
      <c r="H50" s="12">
        <f t="shared" si="4"/>
        <v>0.19387755102040816</v>
      </c>
      <c r="I50" s="12">
        <f t="shared" si="4"/>
        <v>0.43434343434343436</v>
      </c>
      <c r="J50" s="12">
        <f t="shared" si="4"/>
        <v>0.26732673267326729</v>
      </c>
      <c r="K50" s="12">
        <f t="shared" si="4"/>
        <v>0.8571428571428571</v>
      </c>
      <c r="L50" s="12">
        <f t="shared" si="4"/>
        <v>0.72058823529411775</v>
      </c>
      <c r="M50" s="12">
        <f t="shared" si="4"/>
        <v>0.74725274725274726</v>
      </c>
      <c r="N50" s="12">
        <f t="shared" si="4"/>
        <v>0.4050632911392405</v>
      </c>
      <c r="O50" s="12">
        <f t="shared" si="4"/>
        <v>0</v>
      </c>
      <c r="P50" s="41"/>
    </row>
    <row r="51" spans="1:16" ht="15.75" customHeight="1" x14ac:dyDescent="0.25">
      <c r="A51" s="70"/>
      <c r="B51" s="73">
        <f t="shared" ref="B51:O51" si="5">SUM(B49:B50)</f>
        <v>1</v>
      </c>
      <c r="C51" s="73">
        <f t="shared" si="5"/>
        <v>1</v>
      </c>
      <c r="D51" s="73">
        <f t="shared" si="5"/>
        <v>1</v>
      </c>
      <c r="E51" s="73">
        <f t="shared" si="5"/>
        <v>1</v>
      </c>
      <c r="F51" s="73">
        <f t="shared" si="5"/>
        <v>1</v>
      </c>
      <c r="G51" s="73">
        <f t="shared" si="5"/>
        <v>0.99999999999999989</v>
      </c>
      <c r="H51" s="73">
        <f t="shared" si="5"/>
        <v>1</v>
      </c>
      <c r="I51" s="73">
        <f t="shared" si="5"/>
        <v>1</v>
      </c>
      <c r="J51" s="73">
        <f t="shared" si="5"/>
        <v>1</v>
      </c>
      <c r="K51" s="73">
        <f t="shared" si="5"/>
        <v>1</v>
      </c>
      <c r="L51" s="73">
        <f t="shared" si="5"/>
        <v>1</v>
      </c>
      <c r="M51" s="73">
        <f t="shared" si="5"/>
        <v>1</v>
      </c>
      <c r="N51" s="73">
        <f t="shared" si="5"/>
        <v>1</v>
      </c>
      <c r="O51" s="73">
        <f t="shared" si="5"/>
        <v>1</v>
      </c>
      <c r="P51" s="41"/>
    </row>
    <row r="52" spans="1:16" ht="15.75" customHeight="1" x14ac:dyDescent="0.25">
      <c r="A52" s="70"/>
      <c r="B52" s="66"/>
      <c r="C52" s="66"/>
      <c r="D52" s="66"/>
      <c r="E52" s="66"/>
      <c r="F52" s="66"/>
      <c r="G52" s="66"/>
      <c r="H52" s="66"/>
      <c r="I52" s="66"/>
      <c r="J52" s="66"/>
      <c r="K52" s="66"/>
      <c r="L52" s="66"/>
      <c r="M52" s="66"/>
      <c r="N52" s="66"/>
      <c r="O52" s="66"/>
      <c r="P52" s="41"/>
    </row>
    <row r="53" spans="1:16" ht="15.75" customHeight="1" x14ac:dyDescent="0.25">
      <c r="A53" s="70"/>
      <c r="B53" s="66"/>
      <c r="C53" s="66"/>
      <c r="D53" s="66"/>
      <c r="E53" s="66"/>
      <c r="F53" s="66"/>
      <c r="G53" s="66"/>
      <c r="H53" s="66"/>
      <c r="I53" s="66"/>
      <c r="J53" s="66"/>
      <c r="K53" s="66"/>
      <c r="L53" s="66"/>
      <c r="M53" s="66"/>
      <c r="N53" s="66"/>
      <c r="O53" s="66"/>
      <c r="P53" s="41"/>
    </row>
    <row r="54" spans="1:16" x14ac:dyDescent="0.25">
      <c r="A54" s="265" t="s">
        <v>762</v>
      </c>
      <c r="B54" s="265"/>
      <c r="C54" s="265"/>
      <c r="D54" s="265"/>
      <c r="E54" s="265"/>
      <c r="F54" s="265"/>
      <c r="G54" s="265"/>
      <c r="H54" s="265"/>
      <c r="I54" s="265"/>
      <c r="J54" s="265"/>
      <c r="K54" s="265"/>
      <c r="L54" s="265"/>
      <c r="M54" s="265"/>
      <c r="N54" s="265"/>
      <c r="O54" s="265"/>
      <c r="P54" s="41"/>
    </row>
    <row r="55" spans="1:16" ht="15.75" customHeight="1" x14ac:dyDescent="0.25">
      <c r="A55" s="264" t="s">
        <v>354</v>
      </c>
      <c r="B55" s="264"/>
      <c r="C55" s="264"/>
      <c r="D55" s="264"/>
      <c r="E55" s="264"/>
      <c r="F55" s="264"/>
      <c r="G55" s="264"/>
      <c r="H55" s="264"/>
      <c r="I55" s="264"/>
      <c r="J55" s="264"/>
      <c r="K55" s="264"/>
      <c r="L55" s="264"/>
      <c r="M55" s="264"/>
      <c r="N55" s="264"/>
      <c r="O55" s="264"/>
      <c r="P55" s="41"/>
    </row>
    <row r="56" spans="1:16" ht="15.75" customHeight="1" x14ac:dyDescent="0.25">
      <c r="A56" s="264"/>
      <c r="B56" s="264"/>
      <c r="C56" s="264"/>
      <c r="D56" s="264"/>
      <c r="E56" s="264"/>
      <c r="F56" s="264"/>
      <c r="G56" s="264"/>
      <c r="H56" s="264"/>
      <c r="I56" s="264"/>
      <c r="J56" s="264"/>
      <c r="K56" s="264"/>
      <c r="L56" s="264"/>
      <c r="M56" s="264"/>
      <c r="N56" s="264"/>
      <c r="O56" s="264"/>
      <c r="P56" s="41"/>
    </row>
    <row r="57" spans="1:16" ht="15.75" customHeight="1" x14ac:dyDescent="0.25">
      <c r="A57" s="264"/>
      <c r="B57" s="264"/>
      <c r="C57" s="264"/>
      <c r="D57" s="264"/>
      <c r="E57" s="264"/>
      <c r="F57" s="264"/>
      <c r="G57" s="264"/>
      <c r="H57" s="264"/>
      <c r="I57" s="264"/>
      <c r="J57" s="264"/>
      <c r="K57" s="264"/>
      <c r="L57" s="264"/>
      <c r="M57" s="264"/>
      <c r="N57" s="264"/>
      <c r="O57" s="264"/>
      <c r="P57" s="41"/>
    </row>
    <row r="58" spans="1:16" ht="15.75" customHeight="1" x14ac:dyDescent="0.25">
      <c r="A58" s="264"/>
      <c r="B58" s="264"/>
      <c r="C58" s="264"/>
      <c r="D58" s="264"/>
      <c r="E58" s="264"/>
      <c r="F58" s="264"/>
      <c r="G58" s="264"/>
      <c r="H58" s="264"/>
      <c r="I58" s="264"/>
      <c r="J58" s="264"/>
      <c r="K58" s="264"/>
      <c r="L58" s="264"/>
      <c r="M58" s="264"/>
      <c r="N58" s="264"/>
      <c r="O58" s="264"/>
      <c r="P58" s="41"/>
    </row>
    <row r="59" spans="1:16" ht="15.75" customHeight="1" x14ac:dyDescent="0.25">
      <c r="A59" s="70" t="s">
        <v>355</v>
      </c>
      <c r="B59" s="71"/>
      <c r="C59" s="66"/>
      <c r="D59" s="66"/>
      <c r="E59" s="66"/>
      <c r="F59" s="66"/>
      <c r="G59" s="66"/>
      <c r="H59" s="66"/>
      <c r="I59" s="66"/>
      <c r="J59" s="66"/>
      <c r="K59" s="66"/>
      <c r="L59" s="66"/>
      <c r="M59" s="66"/>
      <c r="N59" s="66"/>
      <c r="O59" s="66"/>
      <c r="P59" s="41"/>
    </row>
    <row r="60" spans="1:16" ht="15.75" customHeight="1" x14ac:dyDescent="0.25">
      <c r="A60" s="66" t="s">
        <v>325</v>
      </c>
      <c r="B60" s="71" t="s">
        <v>356</v>
      </c>
      <c r="C60" s="66"/>
      <c r="D60" s="66"/>
      <c r="E60" s="66"/>
      <c r="F60" s="66"/>
      <c r="G60" s="66"/>
      <c r="H60" s="66"/>
      <c r="I60" s="66"/>
      <c r="J60" s="66"/>
      <c r="K60" s="66"/>
      <c r="L60" s="66"/>
      <c r="M60" s="66"/>
      <c r="N60" s="66"/>
      <c r="O60" s="66"/>
      <c r="P60" s="41"/>
    </row>
    <row r="61" spans="1:16" ht="15.75" customHeight="1" x14ac:dyDescent="0.25">
      <c r="A61" s="66" t="s">
        <v>327</v>
      </c>
      <c r="B61" s="359" t="s">
        <v>564</v>
      </c>
      <c r="C61" s="359"/>
      <c r="D61" s="359"/>
      <c r="E61" s="359"/>
      <c r="F61" s="359"/>
      <c r="G61" s="359"/>
      <c r="H61" s="359"/>
      <c r="I61" s="359"/>
      <c r="J61" s="359"/>
      <c r="K61" s="359"/>
      <c r="L61" s="359"/>
      <c r="M61" s="359"/>
      <c r="N61" s="359"/>
      <c r="O61" s="359"/>
      <c r="P61" s="41"/>
    </row>
    <row r="62" spans="1:16" ht="15.75" customHeight="1" x14ac:dyDescent="0.25">
      <c r="A62" s="66"/>
      <c r="B62" s="359"/>
      <c r="C62" s="359"/>
      <c r="D62" s="359"/>
      <c r="E62" s="359"/>
      <c r="F62" s="359"/>
      <c r="G62" s="359"/>
      <c r="H62" s="359"/>
      <c r="I62" s="359"/>
      <c r="J62" s="359"/>
      <c r="K62" s="359"/>
      <c r="L62" s="359"/>
      <c r="M62" s="359"/>
      <c r="N62" s="359"/>
      <c r="O62" s="359"/>
      <c r="P62" s="41"/>
    </row>
    <row r="63" spans="1:16" ht="30" customHeight="1" x14ac:dyDescent="0.25">
      <c r="A63" s="357" t="s">
        <v>357</v>
      </c>
      <c r="B63" s="358" t="s">
        <v>36</v>
      </c>
      <c r="C63" s="358" t="s">
        <v>329</v>
      </c>
      <c r="D63" s="358"/>
      <c r="E63" s="358"/>
      <c r="F63" s="358" t="s">
        <v>330</v>
      </c>
      <c r="G63" s="358"/>
      <c r="H63" s="358"/>
      <c r="I63" s="358"/>
      <c r="J63" s="358"/>
      <c r="K63" s="358"/>
      <c r="L63" s="358"/>
      <c r="M63" s="358"/>
      <c r="N63" s="358"/>
      <c r="O63" s="358"/>
      <c r="P63" s="41"/>
    </row>
    <row r="64" spans="1:16" x14ac:dyDescent="0.25">
      <c r="A64" s="357"/>
      <c r="B64" s="358"/>
      <c r="C64" s="10" t="s">
        <v>331</v>
      </c>
      <c r="D64" s="10" t="s">
        <v>332</v>
      </c>
      <c r="E64" s="10" t="s">
        <v>333</v>
      </c>
      <c r="F64" s="10" t="s">
        <v>334</v>
      </c>
      <c r="G64" s="10" t="s">
        <v>335</v>
      </c>
      <c r="H64" s="10" t="s">
        <v>336</v>
      </c>
      <c r="I64" s="10" t="s">
        <v>337</v>
      </c>
      <c r="J64" s="10" t="s">
        <v>338</v>
      </c>
      <c r="K64" s="10" t="s">
        <v>339</v>
      </c>
      <c r="L64" s="10" t="s">
        <v>340</v>
      </c>
      <c r="M64" s="10" t="s">
        <v>341</v>
      </c>
      <c r="N64" s="10" t="s">
        <v>342</v>
      </c>
      <c r="O64" s="10" t="s">
        <v>343</v>
      </c>
      <c r="P64" s="41"/>
    </row>
    <row r="65" spans="1:16" x14ac:dyDescent="0.25">
      <c r="A65" s="11" t="s">
        <v>358</v>
      </c>
      <c r="B65" s="74">
        <v>378130.64</v>
      </c>
      <c r="C65" s="74">
        <v>505.9</v>
      </c>
      <c r="D65" s="74">
        <v>247.37</v>
      </c>
      <c r="E65" s="74">
        <v>0</v>
      </c>
      <c r="F65" s="74">
        <v>63800.59</v>
      </c>
      <c r="G65" s="74">
        <v>2151.0700000000002</v>
      </c>
      <c r="H65" s="74">
        <v>2494.56</v>
      </c>
      <c r="I65" s="74">
        <v>28860.21</v>
      </c>
      <c r="J65" s="74">
        <v>35232.74</v>
      </c>
      <c r="K65" s="74">
        <v>200588.07</v>
      </c>
      <c r="L65" s="74">
        <v>2622.06</v>
      </c>
      <c r="M65" s="74">
        <v>40848.06</v>
      </c>
      <c r="N65" s="74">
        <v>780.01</v>
      </c>
      <c r="O65" s="74">
        <v>0</v>
      </c>
      <c r="P65" s="41"/>
    </row>
    <row r="66" spans="1:16" x14ac:dyDescent="0.25">
      <c r="A66" s="11" t="s">
        <v>359</v>
      </c>
      <c r="B66" s="74">
        <v>86894.63</v>
      </c>
      <c r="C66" s="74">
        <v>0</v>
      </c>
      <c r="D66" s="74">
        <v>0</v>
      </c>
      <c r="E66" s="74">
        <v>0</v>
      </c>
      <c r="F66" s="74">
        <v>0</v>
      </c>
      <c r="G66" s="74">
        <v>0</v>
      </c>
      <c r="H66" s="74">
        <v>0</v>
      </c>
      <c r="I66" s="74">
        <v>0</v>
      </c>
      <c r="J66" s="74">
        <v>82281.39</v>
      </c>
      <c r="K66" s="74">
        <v>0</v>
      </c>
      <c r="L66" s="74">
        <v>4613.24</v>
      </c>
      <c r="M66" s="74">
        <v>0</v>
      </c>
      <c r="N66" s="74">
        <v>0</v>
      </c>
      <c r="O66" s="74">
        <v>0</v>
      </c>
      <c r="P66" s="41"/>
    </row>
    <row r="67" spans="1:16" x14ac:dyDescent="0.25">
      <c r="A67" s="11" t="s">
        <v>360</v>
      </c>
      <c r="B67" s="74">
        <v>74448.91</v>
      </c>
      <c r="C67" s="74">
        <v>111.52</v>
      </c>
      <c r="D67" s="74">
        <v>86.9</v>
      </c>
      <c r="E67" s="74">
        <v>0</v>
      </c>
      <c r="F67" s="74">
        <v>1695.12</v>
      </c>
      <c r="G67" s="74">
        <v>46519.47</v>
      </c>
      <c r="H67" s="74">
        <v>11093.95</v>
      </c>
      <c r="I67" s="74">
        <v>46.3</v>
      </c>
      <c r="J67" s="74">
        <v>11386.09</v>
      </c>
      <c r="K67" s="74">
        <v>106.41</v>
      </c>
      <c r="L67" s="74">
        <v>1580.22</v>
      </c>
      <c r="M67" s="74">
        <v>264.08</v>
      </c>
      <c r="N67" s="74">
        <v>1558.87</v>
      </c>
      <c r="O67" s="74">
        <v>0</v>
      </c>
      <c r="P67" s="41"/>
    </row>
    <row r="68" spans="1:16" x14ac:dyDescent="0.25">
      <c r="A68" s="11" t="s">
        <v>361</v>
      </c>
      <c r="B68" s="74">
        <v>32642.48</v>
      </c>
      <c r="C68" s="74">
        <v>0</v>
      </c>
      <c r="D68" s="74">
        <v>0</v>
      </c>
      <c r="E68" s="74">
        <v>0</v>
      </c>
      <c r="F68" s="74">
        <v>0</v>
      </c>
      <c r="G68" s="74">
        <v>16216.2</v>
      </c>
      <c r="H68" s="74">
        <v>10334.58</v>
      </c>
      <c r="I68" s="74">
        <v>0</v>
      </c>
      <c r="J68" s="74">
        <v>0</v>
      </c>
      <c r="K68" s="74">
        <v>0</v>
      </c>
      <c r="L68" s="74">
        <v>1470.46</v>
      </c>
      <c r="M68" s="74">
        <v>0</v>
      </c>
      <c r="N68" s="74">
        <v>4621.24</v>
      </c>
      <c r="O68" s="74">
        <v>0</v>
      </c>
      <c r="P68" s="41"/>
    </row>
    <row r="69" spans="1:16" x14ac:dyDescent="0.25">
      <c r="A69" s="11" t="s">
        <v>362</v>
      </c>
      <c r="B69" s="74">
        <v>35996.129999999997</v>
      </c>
      <c r="C69" s="74">
        <v>1.08</v>
      </c>
      <c r="D69" s="74">
        <v>17.739999999999998</v>
      </c>
      <c r="E69" s="74">
        <v>0</v>
      </c>
      <c r="F69" s="74">
        <v>2008.28</v>
      </c>
      <c r="G69" s="74">
        <v>6800.61</v>
      </c>
      <c r="H69" s="74">
        <v>870.39</v>
      </c>
      <c r="I69" s="74">
        <v>948.99</v>
      </c>
      <c r="J69" s="74">
        <v>12419.58</v>
      </c>
      <c r="K69" s="74">
        <v>10322.93</v>
      </c>
      <c r="L69" s="74">
        <v>710.02</v>
      </c>
      <c r="M69" s="74">
        <v>160.5</v>
      </c>
      <c r="N69" s="74">
        <v>1137.45</v>
      </c>
      <c r="O69" s="74">
        <v>598.55999999999995</v>
      </c>
      <c r="P69" s="41"/>
    </row>
    <row r="70" spans="1:16" x14ac:dyDescent="0.25">
      <c r="A70" s="11" t="s">
        <v>363</v>
      </c>
      <c r="B70" s="74">
        <v>9461.5300000000007</v>
      </c>
      <c r="C70" s="74">
        <v>2.99</v>
      </c>
      <c r="D70" s="74">
        <v>0</v>
      </c>
      <c r="E70" s="74">
        <v>0</v>
      </c>
      <c r="F70" s="74">
        <v>4057.95</v>
      </c>
      <c r="G70" s="74">
        <v>1793.58</v>
      </c>
      <c r="H70" s="74">
        <v>109.86</v>
      </c>
      <c r="I70" s="74">
        <v>80.900000000000006</v>
      </c>
      <c r="J70" s="74">
        <v>1194.8800000000001</v>
      </c>
      <c r="K70" s="74">
        <v>1301.22</v>
      </c>
      <c r="L70" s="74">
        <v>587.91999999999996</v>
      </c>
      <c r="M70" s="74">
        <v>0</v>
      </c>
      <c r="N70" s="74">
        <v>330.05</v>
      </c>
      <c r="O70" s="74">
        <v>2.19</v>
      </c>
      <c r="P70" s="41"/>
    </row>
    <row r="71" spans="1:16" x14ac:dyDescent="0.25">
      <c r="A71" s="11" t="s">
        <v>346</v>
      </c>
      <c r="B71" s="74">
        <v>1897.82</v>
      </c>
      <c r="C71" s="74">
        <v>79.319999999999993</v>
      </c>
      <c r="D71" s="74">
        <v>34.9</v>
      </c>
      <c r="E71" s="74">
        <v>278.39</v>
      </c>
      <c r="F71" s="74">
        <v>72.37</v>
      </c>
      <c r="G71" s="74">
        <v>15.66</v>
      </c>
      <c r="H71" s="74">
        <v>1.02</v>
      </c>
      <c r="I71" s="74">
        <v>16.87</v>
      </c>
      <c r="J71" s="74">
        <v>93.36</v>
      </c>
      <c r="K71" s="74">
        <v>556.46</v>
      </c>
      <c r="L71" s="74">
        <v>40.39</v>
      </c>
      <c r="M71" s="74">
        <v>668.53</v>
      </c>
      <c r="N71" s="74">
        <v>36</v>
      </c>
      <c r="O71" s="74">
        <v>4.54</v>
      </c>
      <c r="P71" s="41"/>
    </row>
    <row r="72" spans="1:16" x14ac:dyDescent="0.25">
      <c r="A72" s="11" t="s">
        <v>364</v>
      </c>
      <c r="B72" s="74">
        <v>6248.91</v>
      </c>
      <c r="C72" s="74">
        <v>0.2</v>
      </c>
      <c r="D72" s="74">
        <v>1.82</v>
      </c>
      <c r="E72" s="74">
        <v>0.53</v>
      </c>
      <c r="F72" s="74">
        <v>29.84</v>
      </c>
      <c r="G72" s="74">
        <v>405.88</v>
      </c>
      <c r="H72" s="74">
        <v>35.33</v>
      </c>
      <c r="I72" s="74">
        <v>10.35</v>
      </c>
      <c r="J72" s="74">
        <v>5726.06</v>
      </c>
      <c r="K72" s="74">
        <v>33.53</v>
      </c>
      <c r="L72" s="74">
        <v>1.65</v>
      </c>
      <c r="M72" s="74">
        <v>1.17</v>
      </c>
      <c r="N72" s="74">
        <v>1.87</v>
      </c>
      <c r="O72" s="74">
        <v>0.68</v>
      </c>
      <c r="P72" s="41"/>
    </row>
    <row r="73" spans="1:16" ht="15.75" customHeight="1" x14ac:dyDescent="0.25">
      <c r="A73" s="70" t="s">
        <v>365</v>
      </c>
      <c r="B73" s="75">
        <f>SUM(B65:B72)</f>
        <v>625721.05000000005</v>
      </c>
      <c r="C73" s="75">
        <f t="shared" ref="C73:O73" si="6">SUM(C65:C72)</f>
        <v>701.01</v>
      </c>
      <c r="D73" s="75">
        <f t="shared" si="6"/>
        <v>388.72999999999996</v>
      </c>
      <c r="E73" s="75">
        <f t="shared" si="6"/>
        <v>278.91999999999996</v>
      </c>
      <c r="F73" s="75">
        <f t="shared" si="6"/>
        <v>71664.149999999994</v>
      </c>
      <c r="G73" s="75">
        <f t="shared" si="6"/>
        <v>73902.470000000016</v>
      </c>
      <c r="H73" s="75">
        <f t="shared" si="6"/>
        <v>24939.690000000002</v>
      </c>
      <c r="I73" s="75">
        <f t="shared" si="6"/>
        <v>29963.62</v>
      </c>
      <c r="J73" s="75">
        <f t="shared" si="6"/>
        <v>148334.09999999998</v>
      </c>
      <c r="K73" s="75">
        <f t="shared" si="6"/>
        <v>212908.62</v>
      </c>
      <c r="L73" s="75">
        <f t="shared" si="6"/>
        <v>11625.96</v>
      </c>
      <c r="M73" s="75">
        <f t="shared" si="6"/>
        <v>41942.339999999997</v>
      </c>
      <c r="N73" s="75">
        <f t="shared" si="6"/>
        <v>8465.49</v>
      </c>
      <c r="O73" s="75">
        <f t="shared" si="6"/>
        <v>605.96999999999991</v>
      </c>
      <c r="P73" s="41"/>
    </row>
    <row r="74" spans="1:16" ht="15.75" customHeight="1" x14ac:dyDescent="0.25">
      <c r="A74" s="70"/>
      <c r="B74" s="66"/>
      <c r="C74" s="66"/>
      <c r="D74" s="66"/>
      <c r="E74" s="66"/>
      <c r="F74" s="66"/>
      <c r="G74" s="66"/>
      <c r="H74" s="66"/>
      <c r="I74" s="66"/>
      <c r="J74" s="66"/>
      <c r="K74" s="66"/>
      <c r="L74" s="66"/>
      <c r="M74" s="66"/>
      <c r="N74" s="66"/>
      <c r="O74" s="66"/>
      <c r="P74" s="41"/>
    </row>
    <row r="75" spans="1:16" ht="15.75" customHeight="1" x14ac:dyDescent="0.25">
      <c r="A75" s="70" t="s">
        <v>366</v>
      </c>
      <c r="B75" s="66"/>
      <c r="C75" s="66"/>
      <c r="D75" s="66"/>
      <c r="E75" s="66"/>
      <c r="F75" s="66"/>
      <c r="G75" s="66"/>
      <c r="H75" s="66"/>
      <c r="I75" s="66"/>
      <c r="J75" s="66"/>
      <c r="K75" s="66"/>
      <c r="L75" s="66"/>
      <c r="M75" s="66"/>
      <c r="N75" s="66"/>
      <c r="O75" s="66"/>
      <c r="P75" s="41"/>
    </row>
    <row r="76" spans="1:16" ht="15.75" customHeight="1" x14ac:dyDescent="0.25">
      <c r="A76" s="70"/>
      <c r="B76" s="66"/>
      <c r="C76" s="66"/>
      <c r="D76" s="66"/>
      <c r="E76" s="66"/>
      <c r="F76" s="66"/>
      <c r="G76" s="66"/>
      <c r="H76" s="66"/>
      <c r="I76" s="66"/>
      <c r="J76" s="66"/>
      <c r="K76" s="66"/>
      <c r="L76" s="66"/>
      <c r="M76" s="66"/>
      <c r="N76" s="66"/>
      <c r="O76" s="66"/>
      <c r="P76" s="41"/>
    </row>
    <row r="77" spans="1:16" ht="30" customHeight="1" x14ac:dyDescent="0.25">
      <c r="A77" s="357" t="s">
        <v>357</v>
      </c>
      <c r="B77" s="358" t="s">
        <v>36</v>
      </c>
      <c r="C77" s="358" t="s">
        <v>329</v>
      </c>
      <c r="D77" s="358"/>
      <c r="E77" s="358"/>
      <c r="F77" s="358" t="s">
        <v>330</v>
      </c>
      <c r="G77" s="358"/>
      <c r="H77" s="358"/>
      <c r="I77" s="358"/>
      <c r="J77" s="358"/>
      <c r="K77" s="358"/>
      <c r="L77" s="358"/>
      <c r="M77" s="358"/>
      <c r="N77" s="358"/>
      <c r="O77" s="358"/>
      <c r="P77" s="41"/>
    </row>
    <row r="78" spans="1:16" x14ac:dyDescent="0.25">
      <c r="A78" s="357"/>
      <c r="B78" s="358"/>
      <c r="C78" s="10" t="s">
        <v>331</v>
      </c>
      <c r="D78" s="10" t="s">
        <v>332</v>
      </c>
      <c r="E78" s="10" t="s">
        <v>333</v>
      </c>
      <c r="F78" s="10" t="s">
        <v>334</v>
      </c>
      <c r="G78" s="10" t="s">
        <v>335</v>
      </c>
      <c r="H78" s="10" t="s">
        <v>336</v>
      </c>
      <c r="I78" s="10" t="s">
        <v>337</v>
      </c>
      <c r="J78" s="10" t="s">
        <v>338</v>
      </c>
      <c r="K78" s="10" t="s">
        <v>339</v>
      </c>
      <c r="L78" s="10" t="s">
        <v>340</v>
      </c>
      <c r="M78" s="10" t="s">
        <v>341</v>
      </c>
      <c r="N78" s="10" t="s">
        <v>342</v>
      </c>
      <c r="O78" s="10" t="s">
        <v>343</v>
      </c>
      <c r="P78" s="41"/>
    </row>
    <row r="79" spans="1:16" x14ac:dyDescent="0.25">
      <c r="A79" s="11" t="s">
        <v>358</v>
      </c>
      <c r="B79" s="12">
        <f>B65/B$73</f>
        <v>0.60431184151468131</v>
      </c>
      <c r="C79" s="12">
        <f>C65/C$73</f>
        <v>0.72167301465029032</v>
      </c>
      <c r="D79" s="12">
        <f t="shared" ref="D79:O79" si="7">D65/D$73</f>
        <v>0.63635428189231613</v>
      </c>
      <c r="E79" s="12">
        <f t="shared" si="7"/>
        <v>0</v>
      </c>
      <c r="F79" s="12">
        <f t="shared" si="7"/>
        <v>0.89027205373956153</v>
      </c>
      <c r="G79" s="12">
        <f t="shared" si="7"/>
        <v>2.9106875588867324E-2</v>
      </c>
      <c r="H79" s="12">
        <f t="shared" si="7"/>
        <v>0.10002369716704577</v>
      </c>
      <c r="I79" s="12">
        <f t="shared" si="7"/>
        <v>0.96317501022907115</v>
      </c>
      <c r="J79" s="12">
        <f t="shared" si="7"/>
        <v>0.23752286224138619</v>
      </c>
      <c r="K79" s="12">
        <f t="shared" si="7"/>
        <v>0.94213221615921428</v>
      </c>
      <c r="L79" s="12">
        <f t="shared" si="7"/>
        <v>0.22553492356760216</v>
      </c>
      <c r="M79" s="12">
        <f t="shared" si="7"/>
        <v>0.97390989630049252</v>
      </c>
      <c r="N79" s="12">
        <f t="shared" si="7"/>
        <v>9.2139970633714055E-2</v>
      </c>
      <c r="O79" s="12">
        <f t="shared" si="7"/>
        <v>0</v>
      </c>
      <c r="P79" s="41"/>
    </row>
    <row r="80" spans="1:16" x14ac:dyDescent="0.25">
      <c r="A80" s="11" t="s">
        <v>359</v>
      </c>
      <c r="B80" s="12">
        <f t="shared" ref="B80:O86" si="8">B66/B$73</f>
        <v>0.1388711950796605</v>
      </c>
      <c r="C80" s="12">
        <f t="shared" si="8"/>
        <v>0</v>
      </c>
      <c r="D80" s="12">
        <f t="shared" si="8"/>
        <v>0</v>
      </c>
      <c r="E80" s="12">
        <f t="shared" si="8"/>
        <v>0</v>
      </c>
      <c r="F80" s="12">
        <f t="shared" si="8"/>
        <v>0</v>
      </c>
      <c r="G80" s="12">
        <f t="shared" si="8"/>
        <v>0</v>
      </c>
      <c r="H80" s="12">
        <f t="shared" si="8"/>
        <v>0</v>
      </c>
      <c r="I80" s="12">
        <f t="shared" si="8"/>
        <v>0</v>
      </c>
      <c r="J80" s="12">
        <f t="shared" si="8"/>
        <v>0.55470313299504304</v>
      </c>
      <c r="K80" s="12">
        <f t="shared" si="8"/>
        <v>0</v>
      </c>
      <c r="L80" s="12">
        <f t="shared" si="8"/>
        <v>0.39680508104276979</v>
      </c>
      <c r="M80" s="12">
        <f t="shared" si="8"/>
        <v>0</v>
      </c>
      <c r="N80" s="12">
        <f t="shared" si="8"/>
        <v>0</v>
      </c>
      <c r="O80" s="12">
        <f t="shared" si="8"/>
        <v>0</v>
      </c>
      <c r="P80" s="41"/>
    </row>
    <row r="81" spans="1:16" x14ac:dyDescent="0.25">
      <c r="A81" s="11" t="s">
        <v>360</v>
      </c>
      <c r="B81" s="12">
        <f t="shared" si="8"/>
        <v>0.11898099001144359</v>
      </c>
      <c r="C81" s="12">
        <f t="shared" si="8"/>
        <v>0.15908474914765838</v>
      </c>
      <c r="D81" s="12">
        <f t="shared" si="8"/>
        <v>0.22354847837830888</v>
      </c>
      <c r="E81" s="12">
        <f t="shared" si="8"/>
        <v>0</v>
      </c>
      <c r="F81" s="12">
        <f t="shared" si="8"/>
        <v>2.3653667838103153E-2</v>
      </c>
      <c r="G81" s="12">
        <f t="shared" si="8"/>
        <v>0.62947111239989662</v>
      </c>
      <c r="H81" s="12">
        <f t="shared" si="8"/>
        <v>0.44483111057114183</v>
      </c>
      <c r="I81" s="12">
        <f t="shared" si="8"/>
        <v>1.5452071545427421E-3</v>
      </c>
      <c r="J81" s="12">
        <f t="shared" si="8"/>
        <v>7.6759760567529658E-2</v>
      </c>
      <c r="K81" s="12">
        <f t="shared" si="8"/>
        <v>4.9979188254566673E-4</v>
      </c>
      <c r="L81" s="12">
        <f t="shared" si="8"/>
        <v>0.13592167872588587</v>
      </c>
      <c r="M81" s="12">
        <f t="shared" si="8"/>
        <v>6.2962629171381471E-3</v>
      </c>
      <c r="N81" s="12">
        <f t="shared" si="8"/>
        <v>0.18414409561643802</v>
      </c>
      <c r="O81" s="12">
        <f t="shared" si="8"/>
        <v>0</v>
      </c>
      <c r="P81" s="41"/>
    </row>
    <row r="82" spans="1:16" x14ac:dyDescent="0.25">
      <c r="A82" s="11" t="s">
        <v>361</v>
      </c>
      <c r="B82" s="12">
        <f t="shared" si="8"/>
        <v>5.2167783072025464E-2</v>
      </c>
      <c r="C82" s="12">
        <f t="shared" si="8"/>
        <v>0</v>
      </c>
      <c r="D82" s="12">
        <f t="shared" si="8"/>
        <v>0</v>
      </c>
      <c r="E82" s="12">
        <f t="shared" si="8"/>
        <v>0</v>
      </c>
      <c r="F82" s="12">
        <f t="shared" si="8"/>
        <v>0</v>
      </c>
      <c r="G82" s="12">
        <f t="shared" si="8"/>
        <v>0.21942703674180306</v>
      </c>
      <c r="H82" s="12">
        <f t="shared" si="8"/>
        <v>0.41438285720472062</v>
      </c>
      <c r="I82" s="12">
        <f t="shared" si="8"/>
        <v>0</v>
      </c>
      <c r="J82" s="12">
        <f t="shared" si="8"/>
        <v>0</v>
      </c>
      <c r="K82" s="12">
        <f t="shared" si="8"/>
        <v>0</v>
      </c>
      <c r="L82" s="12">
        <f t="shared" si="8"/>
        <v>0.12648073793475981</v>
      </c>
      <c r="M82" s="12">
        <f t="shared" si="8"/>
        <v>0</v>
      </c>
      <c r="N82" s="12">
        <f t="shared" si="8"/>
        <v>0.54589161407077436</v>
      </c>
      <c r="O82" s="12">
        <f t="shared" si="8"/>
        <v>0</v>
      </c>
      <c r="P82" s="41"/>
    </row>
    <row r="83" spans="1:16" x14ac:dyDescent="0.25">
      <c r="A83" s="11" t="s">
        <v>362</v>
      </c>
      <c r="B83" s="12">
        <f t="shared" si="8"/>
        <v>5.7527439743316922E-2</v>
      </c>
      <c r="C83" s="12">
        <f t="shared" si="8"/>
        <v>1.5406342277570935E-3</v>
      </c>
      <c r="D83" s="12">
        <f t="shared" si="8"/>
        <v>4.5635788336377436E-2</v>
      </c>
      <c r="E83" s="12">
        <f t="shared" si="8"/>
        <v>0</v>
      </c>
      <c r="F83" s="12">
        <f t="shared" si="8"/>
        <v>2.80234957088028E-2</v>
      </c>
      <c r="G83" s="12">
        <f t="shared" si="8"/>
        <v>9.2021416875511713E-2</v>
      </c>
      <c r="H83" s="12">
        <f t="shared" si="8"/>
        <v>3.4899792258845236E-2</v>
      </c>
      <c r="I83" s="12">
        <f t="shared" si="8"/>
        <v>3.1671406859384812E-2</v>
      </c>
      <c r="J83" s="12">
        <f t="shared" si="8"/>
        <v>8.3727072871308761E-2</v>
      </c>
      <c r="K83" s="12">
        <f t="shared" si="8"/>
        <v>4.848526095373687E-2</v>
      </c>
      <c r="L83" s="12">
        <f t="shared" si="8"/>
        <v>6.107194588661926E-2</v>
      </c>
      <c r="M83" s="12">
        <f t="shared" si="8"/>
        <v>3.8266820592270248E-3</v>
      </c>
      <c r="N83" s="12">
        <f t="shared" si="8"/>
        <v>0.13436316149449118</v>
      </c>
      <c r="O83" s="12">
        <f t="shared" si="8"/>
        <v>0.98777167186494386</v>
      </c>
      <c r="P83" s="41"/>
    </row>
    <row r="84" spans="1:16" x14ac:dyDescent="0.25">
      <c r="A84" s="11" t="s">
        <v>363</v>
      </c>
      <c r="B84" s="12">
        <f t="shared" si="8"/>
        <v>1.512100320102704E-2</v>
      </c>
      <c r="C84" s="12">
        <f t="shared" si="8"/>
        <v>4.2652743898089901E-3</v>
      </c>
      <c r="D84" s="12">
        <f t="shared" si="8"/>
        <v>0</v>
      </c>
      <c r="E84" s="12">
        <f t="shared" si="8"/>
        <v>0</v>
      </c>
      <c r="F84" s="12">
        <f t="shared" si="8"/>
        <v>5.6624546582914888E-2</v>
      </c>
      <c r="G84" s="12">
        <f t="shared" si="8"/>
        <v>2.4269554184048241E-2</v>
      </c>
      <c r="H84" s="12">
        <f t="shared" si="8"/>
        <v>4.4050266863782184E-3</v>
      </c>
      <c r="I84" s="12">
        <f t="shared" si="8"/>
        <v>2.69994079487058E-3</v>
      </c>
      <c r="J84" s="12">
        <f t="shared" si="8"/>
        <v>8.0553291522313508E-3</v>
      </c>
      <c r="K84" s="12">
        <f t="shared" si="8"/>
        <v>6.1116360624572175E-3</v>
      </c>
      <c r="L84" s="12">
        <f t="shared" si="8"/>
        <v>5.0569587371709517E-2</v>
      </c>
      <c r="M84" s="12">
        <f t="shared" si="8"/>
        <v>0</v>
      </c>
      <c r="N84" s="12">
        <f t="shared" si="8"/>
        <v>3.8987701834152545E-2</v>
      </c>
      <c r="O84" s="12">
        <f t="shared" si="8"/>
        <v>3.6140402990247045E-3</v>
      </c>
      <c r="P84" s="41"/>
    </row>
    <row r="85" spans="1:16" x14ac:dyDescent="0.25">
      <c r="A85" s="11" t="s">
        <v>346</v>
      </c>
      <c r="B85" s="12">
        <f t="shared" si="8"/>
        <v>3.0330128737078603E-3</v>
      </c>
      <c r="C85" s="12">
        <f t="shared" si="8"/>
        <v>0.11315102494971541</v>
      </c>
      <c r="D85" s="12">
        <f t="shared" si="8"/>
        <v>8.9779538497157418E-2</v>
      </c>
      <c r="E85" s="12">
        <f t="shared" si="8"/>
        <v>0.99809981356661415</v>
      </c>
      <c r="F85" s="12">
        <f t="shared" si="8"/>
        <v>1.0098494156422703E-3</v>
      </c>
      <c r="G85" s="12">
        <f t="shared" si="8"/>
        <v>2.1190090128246048E-4</v>
      </c>
      <c r="H85" s="12">
        <f t="shared" si="8"/>
        <v>4.0898663936881331E-5</v>
      </c>
      <c r="I85" s="12">
        <f t="shared" si="8"/>
        <v>5.6301608417140526E-4</v>
      </c>
      <c r="J85" s="12">
        <f t="shared" si="8"/>
        <v>6.2939000539997221E-4</v>
      </c>
      <c r="K85" s="12">
        <f t="shared" si="8"/>
        <v>2.6136095382140942E-3</v>
      </c>
      <c r="L85" s="12">
        <f t="shared" si="8"/>
        <v>3.4741217069386102E-3</v>
      </c>
      <c r="M85" s="12">
        <f t="shared" si="8"/>
        <v>1.5939263283832043E-2</v>
      </c>
      <c r="N85" s="12">
        <f t="shared" si="8"/>
        <v>4.2525595092546328E-3</v>
      </c>
      <c r="O85" s="12">
        <f t="shared" si="8"/>
        <v>7.4921200719507575E-3</v>
      </c>
      <c r="P85" s="41"/>
    </row>
    <row r="86" spans="1:16" x14ac:dyDescent="0.25">
      <c r="A86" s="11" t="s">
        <v>364</v>
      </c>
      <c r="B86" s="12">
        <f t="shared" si="8"/>
        <v>9.9867345041372655E-3</v>
      </c>
      <c r="C86" s="12">
        <f t="shared" si="8"/>
        <v>2.853026347698321E-4</v>
      </c>
      <c r="D86" s="12">
        <f t="shared" si="8"/>
        <v>4.6819128958403011E-3</v>
      </c>
      <c r="E86" s="12">
        <f t="shared" si="8"/>
        <v>1.9001864333859175E-3</v>
      </c>
      <c r="F86" s="12">
        <f t="shared" si="8"/>
        <v>4.1638671497533987E-4</v>
      </c>
      <c r="G86" s="12">
        <f t="shared" si="8"/>
        <v>5.4921033085903615E-3</v>
      </c>
      <c r="H86" s="12">
        <f t="shared" si="8"/>
        <v>1.4166174479313895E-3</v>
      </c>
      <c r="I86" s="12">
        <f t="shared" si="8"/>
        <v>3.454188779593387E-4</v>
      </c>
      <c r="J86" s="12">
        <f t="shared" si="8"/>
        <v>3.8602452167101169E-2</v>
      </c>
      <c r="K86" s="12">
        <f t="shared" si="8"/>
        <v>1.5748540383193506E-4</v>
      </c>
      <c r="L86" s="12">
        <f t="shared" si="8"/>
        <v>1.4192376371499645E-4</v>
      </c>
      <c r="M86" s="12">
        <f t="shared" si="8"/>
        <v>2.7895439310253075E-5</v>
      </c>
      <c r="N86" s="12">
        <f t="shared" si="8"/>
        <v>2.2089684117517121E-4</v>
      </c>
      <c r="O86" s="12">
        <f t="shared" si="8"/>
        <v>1.1221677640807304E-3</v>
      </c>
      <c r="P86" s="41"/>
    </row>
    <row r="87" spans="1:16" ht="15.75" customHeight="1" x14ac:dyDescent="0.25">
      <c r="A87" s="70" t="s">
        <v>365</v>
      </c>
      <c r="B87" s="73">
        <f>SUM(B79:B86)</f>
        <v>0.99999999999999989</v>
      </c>
      <c r="C87" s="73">
        <f t="shared" ref="C87:O87" si="9">SUM(C79:C86)</f>
        <v>0.99999999999999989</v>
      </c>
      <c r="D87" s="73">
        <f t="shared" si="9"/>
        <v>1</v>
      </c>
      <c r="E87" s="73">
        <f t="shared" si="9"/>
        <v>1</v>
      </c>
      <c r="F87" s="73">
        <f t="shared" si="9"/>
        <v>1</v>
      </c>
      <c r="G87" s="73">
        <f t="shared" si="9"/>
        <v>0.99999999999999978</v>
      </c>
      <c r="H87" s="73">
        <f t="shared" si="9"/>
        <v>0.99999999999999989</v>
      </c>
      <c r="I87" s="73">
        <f t="shared" si="9"/>
        <v>1</v>
      </c>
      <c r="J87" s="73">
        <f t="shared" si="9"/>
        <v>1.0000000000000002</v>
      </c>
      <c r="K87" s="73">
        <f t="shared" si="9"/>
        <v>1</v>
      </c>
      <c r="L87" s="73">
        <f t="shared" si="9"/>
        <v>1</v>
      </c>
      <c r="M87" s="73">
        <f t="shared" si="9"/>
        <v>0.99999999999999989</v>
      </c>
      <c r="N87" s="73">
        <f t="shared" si="9"/>
        <v>0.99999999999999989</v>
      </c>
      <c r="O87" s="73">
        <f t="shared" si="9"/>
        <v>1</v>
      </c>
      <c r="P87" s="41"/>
    </row>
    <row r="88" spans="1:16" ht="15.75" customHeight="1" x14ac:dyDescent="0.25">
      <c r="A88" s="70"/>
      <c r="B88" s="66"/>
      <c r="C88" s="66"/>
      <c r="D88" s="66"/>
      <c r="E88" s="66"/>
      <c r="F88" s="66"/>
      <c r="G88" s="66"/>
      <c r="H88" s="66"/>
      <c r="I88" s="66"/>
      <c r="J88" s="66"/>
      <c r="K88" s="66"/>
      <c r="L88" s="66"/>
      <c r="M88" s="66"/>
      <c r="N88" s="66"/>
      <c r="O88" s="66"/>
      <c r="P88" s="41"/>
    </row>
    <row r="89" spans="1:16" ht="15.75" customHeight="1" x14ac:dyDescent="0.25">
      <c r="A89" s="70" t="s">
        <v>561</v>
      </c>
      <c r="B89" s="66"/>
      <c r="C89" s="66"/>
      <c r="D89" s="66"/>
      <c r="E89" s="66"/>
      <c r="F89" s="66"/>
      <c r="G89" s="66"/>
      <c r="H89" s="66"/>
      <c r="I89" s="66"/>
      <c r="J89" s="66"/>
      <c r="K89" s="66"/>
      <c r="L89" s="66"/>
      <c r="M89" s="66"/>
      <c r="N89" s="66"/>
      <c r="O89" s="66"/>
      <c r="P89" s="41"/>
    </row>
    <row r="90" spans="1:16" ht="15.75" customHeight="1" x14ac:dyDescent="0.25">
      <c r="A90" s="66" t="s">
        <v>327</v>
      </c>
      <c r="B90" s="359" t="s">
        <v>367</v>
      </c>
      <c r="C90" s="359"/>
      <c r="D90" s="359"/>
      <c r="E90" s="359"/>
      <c r="F90" s="359"/>
      <c r="G90" s="359"/>
      <c r="H90" s="359"/>
      <c r="I90" s="359"/>
      <c r="J90" s="359"/>
      <c r="K90" s="359"/>
      <c r="L90" s="359"/>
      <c r="M90" s="359"/>
      <c r="N90" s="359"/>
      <c r="O90" s="359"/>
      <c r="P90" s="41"/>
    </row>
    <row r="91" spans="1:16" ht="15.75" customHeight="1" x14ac:dyDescent="0.25">
      <c r="A91" s="66"/>
      <c r="B91" s="359"/>
      <c r="C91" s="359"/>
      <c r="D91" s="359"/>
      <c r="E91" s="359"/>
      <c r="F91" s="359"/>
      <c r="G91" s="359"/>
      <c r="H91" s="359"/>
      <c r="I91" s="359"/>
      <c r="J91" s="359"/>
      <c r="K91" s="359"/>
      <c r="L91" s="359"/>
      <c r="M91" s="359"/>
      <c r="N91" s="359"/>
      <c r="O91" s="359"/>
      <c r="P91" s="41"/>
    </row>
    <row r="92" spans="1:16" ht="30" customHeight="1" x14ac:dyDescent="0.25">
      <c r="A92" s="357" t="s">
        <v>562</v>
      </c>
      <c r="B92" s="358" t="s">
        <v>36</v>
      </c>
      <c r="C92" s="358" t="s">
        <v>329</v>
      </c>
      <c r="D92" s="358"/>
      <c r="E92" s="358"/>
      <c r="F92" s="358" t="s">
        <v>330</v>
      </c>
      <c r="G92" s="358"/>
      <c r="H92" s="358"/>
      <c r="I92" s="358"/>
      <c r="J92" s="358"/>
      <c r="K92" s="358"/>
      <c r="L92" s="358"/>
      <c r="M92" s="358"/>
      <c r="N92" s="358"/>
      <c r="O92" s="358"/>
      <c r="P92" s="41"/>
    </row>
    <row r="93" spans="1:16" x14ac:dyDescent="0.25">
      <c r="A93" s="357"/>
      <c r="B93" s="358"/>
      <c r="C93" s="10" t="s">
        <v>331</v>
      </c>
      <c r="D93" s="10" t="s">
        <v>332</v>
      </c>
      <c r="E93" s="10" t="s">
        <v>333</v>
      </c>
      <c r="F93" s="10" t="s">
        <v>334</v>
      </c>
      <c r="G93" s="10" t="s">
        <v>335</v>
      </c>
      <c r="H93" s="10" t="s">
        <v>336</v>
      </c>
      <c r="I93" s="10" t="s">
        <v>337</v>
      </c>
      <c r="J93" s="10" t="s">
        <v>338</v>
      </c>
      <c r="K93" s="10" t="s">
        <v>339</v>
      </c>
      <c r="L93" s="10" t="s">
        <v>340</v>
      </c>
      <c r="M93" s="10" t="s">
        <v>341</v>
      </c>
      <c r="N93" s="10" t="s">
        <v>342</v>
      </c>
      <c r="O93" s="10" t="s">
        <v>343</v>
      </c>
      <c r="P93" s="41"/>
    </row>
    <row r="94" spans="1:16" x14ac:dyDescent="0.25">
      <c r="A94" s="11" t="s">
        <v>352</v>
      </c>
      <c r="B94" s="12">
        <f>SUM(B81:B82,B84:B85)</f>
        <v>0.18930278915820395</v>
      </c>
      <c r="C94" s="12">
        <f t="shared" ref="C94:O94" si="10">SUM(C81:C82,C84:C85)</f>
        <v>0.27650104848718277</v>
      </c>
      <c r="D94" s="12">
        <f t="shared" si="10"/>
        <v>0.3133280168754663</v>
      </c>
      <c r="E94" s="12">
        <f t="shared" si="10"/>
        <v>0.99809981356661415</v>
      </c>
      <c r="F94" s="12">
        <f t="shared" si="10"/>
        <v>8.1288063836660304E-2</v>
      </c>
      <c r="G94" s="12">
        <f t="shared" si="10"/>
        <v>0.87337960422703032</v>
      </c>
      <c r="H94" s="12">
        <f t="shared" si="10"/>
        <v>0.86365989312617752</v>
      </c>
      <c r="I94" s="12">
        <f t="shared" si="10"/>
        <v>4.8081640335847272E-3</v>
      </c>
      <c r="J94" s="12">
        <f t="shared" si="10"/>
        <v>8.5444479725160977E-2</v>
      </c>
      <c r="K94" s="12">
        <f t="shared" si="10"/>
        <v>9.2250374832169788E-3</v>
      </c>
      <c r="L94" s="12">
        <f t="shared" si="10"/>
        <v>0.31644612573929382</v>
      </c>
      <c r="M94" s="12">
        <f t="shared" si="10"/>
        <v>2.223552620097019E-2</v>
      </c>
      <c r="N94" s="12">
        <f t="shared" si="10"/>
        <v>0.77327597103061951</v>
      </c>
      <c r="O94" s="12">
        <f t="shared" si="10"/>
        <v>1.1106160370975462E-2</v>
      </c>
      <c r="P94" s="41"/>
    </row>
    <row r="95" spans="1:16" x14ac:dyDescent="0.25">
      <c r="A95" s="11" t="s">
        <v>353</v>
      </c>
      <c r="B95" s="12">
        <f t="shared" ref="B95:O95" si="11">SUM(B79:B80,B83,B86)</f>
        <v>0.81069721084179591</v>
      </c>
      <c r="C95" s="12">
        <f t="shared" si="11"/>
        <v>0.72349895151281718</v>
      </c>
      <c r="D95" s="12">
        <f t="shared" si="11"/>
        <v>0.68667198312453392</v>
      </c>
      <c r="E95" s="12">
        <f t="shared" si="11"/>
        <v>1.9001864333859175E-3</v>
      </c>
      <c r="F95" s="12">
        <f t="shared" si="11"/>
        <v>0.91871193616333968</v>
      </c>
      <c r="G95" s="12">
        <f t="shared" si="11"/>
        <v>0.12662039577296941</v>
      </c>
      <c r="H95" s="12">
        <f t="shared" si="11"/>
        <v>0.13634010687382239</v>
      </c>
      <c r="I95" s="12">
        <f t="shared" si="11"/>
        <v>0.99519183596641536</v>
      </c>
      <c r="J95" s="12">
        <f t="shared" si="11"/>
        <v>0.91455552027483911</v>
      </c>
      <c r="K95" s="12">
        <f t="shared" si="11"/>
        <v>0.9907749625167831</v>
      </c>
      <c r="L95" s="12">
        <f t="shared" si="11"/>
        <v>0.68355387426070624</v>
      </c>
      <c r="M95" s="12">
        <f t="shared" si="11"/>
        <v>0.97776447379902975</v>
      </c>
      <c r="N95" s="12">
        <f t="shared" si="11"/>
        <v>0.2267240289693804</v>
      </c>
      <c r="O95" s="12">
        <f t="shared" si="11"/>
        <v>0.98889383962902455</v>
      </c>
      <c r="P95" s="41"/>
    </row>
    <row r="96" spans="1:16" ht="15.75" customHeight="1" x14ac:dyDescent="0.25">
      <c r="A96" s="70"/>
      <c r="B96" s="73">
        <f t="shared" ref="B96:O96" si="12">SUM(B94:B95)</f>
        <v>0.99999999999999989</v>
      </c>
      <c r="C96" s="73">
        <f t="shared" si="12"/>
        <v>1</v>
      </c>
      <c r="D96" s="73">
        <f t="shared" si="12"/>
        <v>1.0000000000000002</v>
      </c>
      <c r="E96" s="73">
        <f t="shared" si="12"/>
        <v>1</v>
      </c>
      <c r="F96" s="73">
        <f t="shared" si="12"/>
        <v>1</v>
      </c>
      <c r="G96" s="73">
        <f t="shared" si="12"/>
        <v>0.99999999999999978</v>
      </c>
      <c r="H96" s="73">
        <f t="shared" si="12"/>
        <v>0.99999999999999989</v>
      </c>
      <c r="I96" s="73">
        <f t="shared" si="12"/>
        <v>1</v>
      </c>
      <c r="J96" s="73">
        <f t="shared" si="12"/>
        <v>1</v>
      </c>
      <c r="K96" s="73">
        <f t="shared" si="12"/>
        <v>1</v>
      </c>
      <c r="L96" s="73">
        <f t="shared" si="12"/>
        <v>1</v>
      </c>
      <c r="M96" s="73">
        <f t="shared" si="12"/>
        <v>1</v>
      </c>
      <c r="N96" s="73">
        <f t="shared" si="12"/>
        <v>0.99999999999999989</v>
      </c>
      <c r="O96" s="73">
        <f t="shared" si="12"/>
        <v>1</v>
      </c>
      <c r="P96" s="41"/>
    </row>
    <row r="97" spans="1:16" ht="15.75" customHeight="1" x14ac:dyDescent="0.25">
      <c r="A97" s="70"/>
      <c r="B97" s="66"/>
      <c r="C97" s="66"/>
      <c r="D97" s="66"/>
      <c r="E97" s="66"/>
      <c r="F97" s="66"/>
      <c r="G97" s="66"/>
      <c r="H97" s="66"/>
      <c r="I97" s="66"/>
      <c r="J97" s="66"/>
      <c r="K97" s="66"/>
      <c r="L97" s="66"/>
      <c r="M97" s="66"/>
      <c r="N97" s="66"/>
      <c r="O97" s="66"/>
      <c r="P97" s="41"/>
    </row>
    <row r="98" spans="1:16" ht="15.75" customHeight="1" x14ac:dyDescent="0.25">
      <c r="A98" s="70"/>
      <c r="B98" s="66"/>
      <c r="C98" s="66"/>
      <c r="D98" s="66"/>
      <c r="E98" s="66"/>
      <c r="F98" s="66"/>
      <c r="G98" s="66"/>
      <c r="H98" s="66"/>
      <c r="I98" s="66"/>
      <c r="J98" s="66"/>
      <c r="K98" s="66"/>
      <c r="L98" s="66"/>
      <c r="M98" s="66"/>
      <c r="N98" s="66"/>
      <c r="O98" s="66"/>
      <c r="P98" s="41"/>
    </row>
    <row r="99" spans="1:16" x14ac:dyDescent="0.25">
      <c r="A99" s="265" t="s">
        <v>368</v>
      </c>
      <c r="B99" s="265"/>
      <c r="C99" s="265"/>
      <c r="D99" s="265"/>
      <c r="E99" s="265"/>
      <c r="F99" s="265"/>
      <c r="G99" s="265"/>
      <c r="H99" s="265"/>
      <c r="I99" s="265"/>
      <c r="J99" s="265"/>
      <c r="K99" s="265"/>
      <c r="L99" s="265"/>
      <c r="M99" s="265"/>
      <c r="N99" s="265"/>
      <c r="O99" s="265"/>
      <c r="P99" s="41"/>
    </row>
    <row r="100" spans="1:16" x14ac:dyDescent="0.25">
      <c r="A100" s="264" t="s">
        <v>560</v>
      </c>
      <c r="B100" s="264"/>
      <c r="C100" s="264"/>
      <c r="D100" s="264"/>
      <c r="E100" s="264"/>
      <c r="F100" s="264"/>
      <c r="G100" s="264"/>
      <c r="H100" s="264"/>
      <c r="I100" s="264"/>
      <c r="J100" s="264"/>
      <c r="K100" s="264"/>
      <c r="L100" s="264"/>
      <c r="M100" s="264"/>
      <c r="N100" s="264"/>
      <c r="O100" s="264"/>
      <c r="P100" s="41"/>
    </row>
    <row r="101" spans="1:16" x14ac:dyDescent="0.25">
      <c r="A101" s="264"/>
      <c r="B101" s="264"/>
      <c r="C101" s="264"/>
      <c r="D101" s="264"/>
      <c r="E101" s="264"/>
      <c r="F101" s="264"/>
      <c r="G101" s="264"/>
      <c r="H101" s="264"/>
      <c r="I101" s="264"/>
      <c r="J101" s="264"/>
      <c r="K101" s="264"/>
      <c r="L101" s="264"/>
      <c r="M101" s="264"/>
      <c r="N101" s="264"/>
      <c r="O101" s="264"/>
      <c r="P101" s="41"/>
    </row>
    <row r="102" spans="1:16" x14ac:dyDescent="0.25">
      <c r="A102" s="264"/>
      <c r="B102" s="264"/>
      <c r="C102" s="264"/>
      <c r="D102" s="264"/>
      <c r="E102" s="264"/>
      <c r="F102" s="264"/>
      <c r="G102" s="264"/>
      <c r="H102" s="264"/>
      <c r="I102" s="264"/>
      <c r="J102" s="264"/>
      <c r="K102" s="264"/>
      <c r="L102" s="264"/>
      <c r="M102" s="264"/>
      <c r="N102" s="264"/>
      <c r="O102" s="264"/>
      <c r="P102" s="41"/>
    </row>
    <row r="103" spans="1:16" x14ac:dyDescent="0.25">
      <c r="A103" s="264"/>
      <c r="B103" s="264"/>
      <c r="C103" s="264"/>
      <c r="D103" s="264"/>
      <c r="E103" s="264"/>
      <c r="F103" s="264"/>
      <c r="G103" s="264"/>
      <c r="H103" s="264"/>
      <c r="I103" s="264"/>
      <c r="J103" s="264"/>
      <c r="K103" s="264"/>
      <c r="L103" s="264"/>
      <c r="M103" s="264"/>
      <c r="N103" s="264"/>
      <c r="O103" s="264"/>
      <c r="P103" s="41"/>
    </row>
    <row r="104" spans="1:16" x14ac:dyDescent="0.25">
      <c r="A104" s="264"/>
      <c r="B104" s="264"/>
      <c r="C104" s="264"/>
      <c r="D104" s="264"/>
      <c r="E104" s="264"/>
      <c r="F104" s="264"/>
      <c r="G104" s="264"/>
      <c r="H104" s="264"/>
      <c r="I104" s="264"/>
      <c r="J104" s="264"/>
      <c r="K104" s="264"/>
      <c r="L104" s="264"/>
      <c r="M104" s="264"/>
      <c r="N104" s="264"/>
      <c r="O104" s="264"/>
      <c r="P104" s="41"/>
    </row>
    <row r="105" spans="1:16" x14ac:dyDescent="0.25">
      <c r="A105" s="264"/>
      <c r="B105" s="264"/>
      <c r="C105" s="264"/>
      <c r="D105" s="264"/>
      <c r="E105" s="264"/>
      <c r="F105" s="264"/>
      <c r="G105" s="264"/>
      <c r="H105" s="264"/>
      <c r="I105" s="264"/>
      <c r="J105" s="264"/>
      <c r="K105" s="264"/>
      <c r="L105" s="264"/>
      <c r="M105" s="264"/>
      <c r="N105" s="264"/>
      <c r="O105" s="264"/>
      <c r="P105" s="41"/>
    </row>
    <row r="106" spans="1:16" x14ac:dyDescent="0.25">
      <c r="A106" s="264"/>
      <c r="B106" s="264"/>
      <c r="C106" s="264"/>
      <c r="D106" s="264"/>
      <c r="E106" s="264"/>
      <c r="F106" s="264"/>
      <c r="G106" s="264"/>
      <c r="H106" s="264"/>
      <c r="I106" s="264"/>
      <c r="J106" s="264"/>
      <c r="K106" s="264"/>
      <c r="L106" s="264"/>
      <c r="M106" s="264"/>
      <c r="N106" s="264"/>
      <c r="O106" s="264"/>
      <c r="P106" s="41"/>
    </row>
    <row r="107" spans="1:16" x14ac:dyDescent="0.25">
      <c r="A107" s="264"/>
      <c r="B107" s="264"/>
      <c r="C107" s="264"/>
      <c r="D107" s="264"/>
      <c r="E107" s="264"/>
      <c r="F107" s="264"/>
      <c r="G107" s="264"/>
      <c r="H107" s="264"/>
      <c r="I107" s="264"/>
      <c r="J107" s="264"/>
      <c r="K107" s="264"/>
      <c r="L107" s="264"/>
      <c r="M107" s="264"/>
      <c r="N107" s="264"/>
      <c r="O107" s="264"/>
      <c r="P107" s="41"/>
    </row>
    <row r="108" spans="1:16" x14ac:dyDescent="0.25">
      <c r="A108" s="264"/>
      <c r="B108" s="264"/>
      <c r="C108" s="264"/>
      <c r="D108" s="264"/>
      <c r="E108" s="264"/>
      <c r="F108" s="264"/>
      <c r="G108" s="264"/>
      <c r="H108" s="264"/>
      <c r="I108" s="264"/>
      <c r="J108" s="264"/>
      <c r="K108" s="264"/>
      <c r="L108" s="264"/>
      <c r="M108" s="264"/>
      <c r="N108" s="264"/>
      <c r="O108" s="264"/>
      <c r="P108" s="41"/>
    </row>
    <row r="109" spans="1:16" x14ac:dyDescent="0.25">
      <c r="A109" s="264"/>
      <c r="B109" s="264"/>
      <c r="C109" s="264"/>
      <c r="D109" s="264"/>
      <c r="E109" s="264"/>
      <c r="F109" s="264"/>
      <c r="G109" s="264"/>
      <c r="H109" s="264"/>
      <c r="I109" s="264"/>
      <c r="J109" s="264"/>
      <c r="K109" s="264"/>
      <c r="L109" s="264"/>
      <c r="M109" s="264"/>
      <c r="N109" s="264"/>
      <c r="O109" s="264"/>
      <c r="P109" s="42"/>
    </row>
    <row r="110" spans="1:16" ht="15.75" customHeight="1" x14ac:dyDescent="0.25">
      <c r="A110" s="70" t="s">
        <v>369</v>
      </c>
      <c r="B110" s="125"/>
      <c r="C110" s="125"/>
      <c r="D110" s="125"/>
      <c r="E110" s="125"/>
      <c r="F110" s="125"/>
      <c r="G110" s="125"/>
      <c r="H110" s="125"/>
      <c r="I110" s="125"/>
      <c r="J110" s="125"/>
      <c r="K110" s="125"/>
      <c r="L110" s="125"/>
      <c r="M110" s="125"/>
      <c r="N110" s="125"/>
      <c r="O110" s="125"/>
      <c r="P110" s="41"/>
    </row>
    <row r="111" spans="1:16" ht="15.75" customHeight="1" x14ac:dyDescent="0.25">
      <c r="A111" s="125" t="s">
        <v>327</v>
      </c>
      <c r="B111" s="359" t="s">
        <v>380</v>
      </c>
      <c r="C111" s="359"/>
      <c r="D111" s="359"/>
      <c r="E111" s="359"/>
      <c r="F111" s="359"/>
      <c r="G111" s="359"/>
      <c r="H111" s="359"/>
      <c r="I111" s="359"/>
      <c r="J111" s="359"/>
      <c r="K111" s="359"/>
      <c r="L111" s="359"/>
      <c r="M111" s="359"/>
      <c r="N111" s="359"/>
      <c r="O111" s="359"/>
      <c r="P111" s="41"/>
    </row>
    <row r="112" spans="1:16" ht="15.75" customHeight="1" x14ac:dyDescent="0.25">
      <c r="A112" s="125"/>
      <c r="B112" s="359"/>
      <c r="C112" s="359"/>
      <c r="D112" s="359"/>
      <c r="E112" s="359"/>
      <c r="F112" s="359"/>
      <c r="G112" s="359"/>
      <c r="H112" s="359"/>
      <c r="I112" s="359"/>
      <c r="J112" s="359"/>
      <c r="K112" s="359"/>
      <c r="L112" s="359"/>
      <c r="M112" s="359"/>
      <c r="N112" s="359"/>
      <c r="O112" s="359"/>
      <c r="P112" s="41"/>
    </row>
    <row r="113" spans="1:16" ht="30" x14ac:dyDescent="0.25">
      <c r="A113" s="223" t="s">
        <v>370</v>
      </c>
      <c r="B113" s="223" t="s">
        <v>371</v>
      </c>
      <c r="C113" s="223" t="s">
        <v>558</v>
      </c>
      <c r="D113" s="224"/>
      <c r="E113" s="224"/>
      <c r="F113" s="224"/>
      <c r="G113" s="224"/>
      <c r="H113" s="224"/>
      <c r="I113" s="224"/>
      <c r="J113" s="224"/>
      <c r="K113" s="224"/>
      <c r="L113" s="224"/>
      <c r="M113" s="224"/>
      <c r="N113" s="224"/>
      <c r="O113" s="224"/>
      <c r="P113" s="41"/>
    </row>
    <row r="114" spans="1:16" x14ac:dyDescent="0.25">
      <c r="A114" s="225" t="s">
        <v>331</v>
      </c>
      <c r="B114" s="226">
        <v>0</v>
      </c>
      <c r="C114" s="226">
        <v>0</v>
      </c>
      <c r="D114" s="224"/>
      <c r="E114" s="224"/>
      <c r="F114" s="224"/>
      <c r="G114" s="224"/>
      <c r="H114" s="224"/>
      <c r="I114" s="224"/>
      <c r="J114" s="224"/>
      <c r="K114" s="224"/>
      <c r="L114" s="224"/>
      <c r="M114" s="224"/>
      <c r="N114" s="224"/>
      <c r="O114" s="224"/>
      <c r="P114" s="42"/>
    </row>
    <row r="115" spans="1:16" x14ac:dyDescent="0.25">
      <c r="A115" s="77" t="s">
        <v>332</v>
      </c>
      <c r="B115" s="78">
        <v>5000000</v>
      </c>
      <c r="C115" s="78">
        <v>650000</v>
      </c>
      <c r="D115" s="76"/>
      <c r="E115" s="76"/>
      <c r="F115" s="76"/>
      <c r="G115" s="76"/>
      <c r="H115" s="76"/>
      <c r="I115" s="76"/>
      <c r="J115" s="76"/>
      <c r="K115" s="76"/>
      <c r="L115" s="76"/>
      <c r="M115" s="76"/>
      <c r="N115" s="76"/>
      <c r="O115" s="76"/>
      <c r="P115" s="42"/>
    </row>
    <row r="116" spans="1:16" x14ac:dyDescent="0.25">
      <c r="A116" s="77" t="s">
        <v>333</v>
      </c>
      <c r="B116" s="78">
        <v>900000</v>
      </c>
      <c r="C116" s="78">
        <v>100000</v>
      </c>
      <c r="D116" s="76"/>
      <c r="E116" s="76"/>
      <c r="F116" s="76"/>
      <c r="G116" s="76"/>
      <c r="H116" s="67"/>
      <c r="I116" s="67"/>
      <c r="J116" s="67"/>
      <c r="K116" s="67"/>
      <c r="L116" s="67"/>
      <c r="M116" s="67"/>
      <c r="N116" s="67"/>
      <c r="O116" s="67"/>
      <c r="P116" s="42"/>
    </row>
    <row r="117" spans="1:16" x14ac:dyDescent="0.25">
      <c r="A117" s="77" t="s">
        <v>334</v>
      </c>
      <c r="B117" s="78">
        <v>60000000</v>
      </c>
      <c r="C117" s="78">
        <v>3200000</v>
      </c>
      <c r="D117" s="76"/>
      <c r="E117" s="76"/>
      <c r="F117" s="76"/>
      <c r="G117" s="76"/>
      <c r="H117" s="67"/>
      <c r="I117" s="67"/>
      <c r="J117" s="67"/>
      <c r="K117" s="67"/>
      <c r="L117" s="67"/>
      <c r="M117" s="67"/>
      <c r="N117" s="67"/>
      <c r="O117" s="67"/>
      <c r="P117" s="42"/>
    </row>
    <row r="118" spans="1:16" x14ac:dyDescent="0.25">
      <c r="A118" s="77" t="s">
        <v>335</v>
      </c>
      <c r="B118" s="78">
        <v>35000000</v>
      </c>
      <c r="C118" s="78">
        <v>2750000</v>
      </c>
      <c r="D118" s="117"/>
      <c r="E118" s="67"/>
      <c r="F118" s="67"/>
      <c r="G118" s="67"/>
      <c r="H118" s="67"/>
      <c r="I118" s="67"/>
      <c r="J118" s="67"/>
      <c r="K118" s="67"/>
      <c r="L118" s="67"/>
      <c r="M118" s="67"/>
      <c r="N118" s="67"/>
      <c r="O118" s="67"/>
      <c r="P118" s="42"/>
    </row>
    <row r="119" spans="1:16" x14ac:dyDescent="0.25">
      <c r="A119" s="77" t="s">
        <v>336</v>
      </c>
      <c r="B119" s="78">
        <v>22000000</v>
      </c>
      <c r="C119" s="78">
        <v>2300000</v>
      </c>
      <c r="D119" s="117"/>
      <c r="E119" s="67"/>
      <c r="F119" s="67"/>
      <c r="G119" s="67"/>
      <c r="H119" s="67"/>
      <c r="I119" s="67"/>
      <c r="J119" s="67"/>
      <c r="K119" s="67"/>
      <c r="L119" s="67"/>
      <c r="M119" s="67"/>
      <c r="N119" s="67"/>
      <c r="O119" s="67"/>
      <c r="P119" s="42"/>
    </row>
    <row r="120" spans="1:16" x14ac:dyDescent="0.25">
      <c r="A120" s="77" t="s">
        <v>337</v>
      </c>
      <c r="B120" s="78">
        <v>12500000</v>
      </c>
      <c r="C120" s="78">
        <v>1000000</v>
      </c>
      <c r="D120" s="117"/>
      <c r="E120" s="67"/>
      <c r="F120" s="67"/>
      <c r="G120" s="67"/>
      <c r="H120" s="67"/>
      <c r="I120" s="67"/>
      <c r="J120" s="67"/>
      <c r="K120" s="67"/>
      <c r="L120" s="67"/>
      <c r="M120" s="67"/>
      <c r="N120" s="67"/>
      <c r="O120" s="67"/>
      <c r="P120" s="42"/>
    </row>
    <row r="121" spans="1:16" x14ac:dyDescent="0.25">
      <c r="A121" s="77" t="s">
        <v>338</v>
      </c>
      <c r="B121" s="78">
        <v>120000000</v>
      </c>
      <c r="C121" s="78">
        <v>11500000</v>
      </c>
      <c r="D121" s="117"/>
      <c r="E121" s="67"/>
      <c r="F121" s="67"/>
      <c r="G121" s="67"/>
      <c r="H121" s="67"/>
      <c r="I121" s="67"/>
      <c r="J121" s="67"/>
      <c r="K121" s="67"/>
      <c r="L121" s="67"/>
      <c r="M121" s="67"/>
      <c r="N121" s="67"/>
      <c r="O121" s="67"/>
      <c r="P121" s="42"/>
    </row>
    <row r="122" spans="1:16" x14ac:dyDescent="0.25">
      <c r="A122" s="77" t="s">
        <v>339</v>
      </c>
      <c r="B122" s="78">
        <v>90000000</v>
      </c>
      <c r="C122" s="78">
        <v>7500000</v>
      </c>
      <c r="D122" s="117"/>
      <c r="E122" s="67"/>
      <c r="F122" s="67"/>
      <c r="G122" s="67"/>
      <c r="H122" s="67"/>
      <c r="I122" s="67"/>
      <c r="J122" s="67"/>
      <c r="K122" s="67"/>
      <c r="L122" s="67"/>
      <c r="M122" s="67"/>
      <c r="N122" s="67"/>
      <c r="O122" s="67"/>
      <c r="P122" s="42"/>
    </row>
    <row r="123" spans="1:16" x14ac:dyDescent="0.25">
      <c r="A123" s="77" t="s">
        <v>340</v>
      </c>
      <c r="B123" s="78">
        <v>6000000</v>
      </c>
      <c r="C123" s="78">
        <v>750000</v>
      </c>
      <c r="D123" s="117"/>
      <c r="E123" s="67"/>
      <c r="F123" s="67"/>
      <c r="G123" s="67"/>
      <c r="H123" s="67"/>
      <c r="I123" s="67"/>
      <c r="J123" s="67"/>
      <c r="K123" s="67"/>
      <c r="L123" s="67"/>
      <c r="M123" s="67"/>
      <c r="N123" s="67"/>
      <c r="O123" s="67"/>
      <c r="P123" s="42"/>
    </row>
    <row r="124" spans="1:16" x14ac:dyDescent="0.25">
      <c r="A124" s="77" t="s">
        <v>341</v>
      </c>
      <c r="B124" s="78">
        <v>3000000</v>
      </c>
      <c r="C124" s="78">
        <v>0</v>
      </c>
      <c r="D124" s="117"/>
      <c r="E124" s="67"/>
      <c r="F124" s="67"/>
      <c r="G124" s="67"/>
      <c r="H124" s="67"/>
      <c r="I124" s="67"/>
      <c r="J124" s="67"/>
      <c r="K124" s="67"/>
      <c r="L124" s="67"/>
      <c r="M124" s="67"/>
      <c r="N124" s="67"/>
      <c r="O124" s="67"/>
      <c r="P124" s="42"/>
    </row>
    <row r="125" spans="1:16" x14ac:dyDescent="0.25">
      <c r="A125" s="77" t="s">
        <v>342</v>
      </c>
      <c r="B125" s="78">
        <v>8750000</v>
      </c>
      <c r="C125" s="78">
        <v>1000000</v>
      </c>
      <c r="D125" s="117"/>
      <c r="E125" s="67"/>
      <c r="F125" s="67"/>
      <c r="G125" s="67"/>
      <c r="H125" s="67"/>
      <c r="I125" s="67"/>
      <c r="J125" s="67"/>
      <c r="K125" s="67"/>
      <c r="L125" s="67"/>
      <c r="M125" s="67"/>
      <c r="N125" s="67"/>
      <c r="O125" s="67"/>
      <c r="P125" s="42"/>
    </row>
    <row r="126" spans="1:16" x14ac:dyDescent="0.25">
      <c r="A126" s="77" t="s">
        <v>343</v>
      </c>
      <c r="B126" s="78">
        <v>0</v>
      </c>
      <c r="C126" s="78">
        <v>0</v>
      </c>
      <c r="D126" s="117"/>
      <c r="E126" s="67"/>
      <c r="F126" s="67"/>
      <c r="G126" s="67"/>
      <c r="H126" s="67"/>
      <c r="I126" s="67"/>
      <c r="J126" s="67"/>
      <c r="K126" s="67"/>
      <c r="L126" s="67"/>
      <c r="M126" s="67"/>
      <c r="N126" s="67"/>
      <c r="O126" s="67"/>
      <c r="P126" s="42"/>
    </row>
    <row r="127" spans="1:16" x14ac:dyDescent="0.25">
      <c r="A127" s="67"/>
      <c r="B127" s="76">
        <f>SUM(B114:B126)</f>
        <v>363150000</v>
      </c>
      <c r="C127" s="76">
        <f>SUM(C114:C126)</f>
        <v>30750000</v>
      </c>
      <c r="D127" s="117"/>
      <c r="E127" s="67"/>
      <c r="F127" s="67"/>
      <c r="G127" s="67"/>
      <c r="H127" s="67"/>
      <c r="I127" s="67"/>
      <c r="J127" s="67"/>
      <c r="K127" s="67"/>
      <c r="L127" s="67"/>
      <c r="M127" s="67"/>
      <c r="N127" s="67"/>
      <c r="O127" s="67"/>
      <c r="P127" s="42"/>
    </row>
    <row r="128" spans="1:16" x14ac:dyDescent="0.25">
      <c r="A128" s="67"/>
      <c r="B128" s="125"/>
      <c r="C128" s="125"/>
      <c r="D128" s="125"/>
      <c r="E128" s="125"/>
      <c r="F128" s="125"/>
      <c r="G128" s="125"/>
      <c r="H128" s="125"/>
      <c r="I128" s="125"/>
      <c r="J128" s="125"/>
      <c r="K128" s="125"/>
      <c r="L128" s="125"/>
      <c r="M128" s="125"/>
      <c r="N128" s="125"/>
      <c r="O128" s="125"/>
      <c r="P128" s="42"/>
    </row>
    <row r="129" spans="1:16" ht="15.75" customHeight="1" x14ac:dyDescent="0.25">
      <c r="A129" s="70" t="s">
        <v>372</v>
      </c>
      <c r="B129" s="125"/>
      <c r="C129" s="125"/>
      <c r="D129" s="125"/>
      <c r="E129" s="125"/>
      <c r="F129" s="125"/>
      <c r="G129" s="125"/>
      <c r="H129" s="125"/>
      <c r="I129" s="125"/>
      <c r="J129" s="125"/>
      <c r="K129" s="125"/>
      <c r="L129" s="125"/>
      <c r="M129" s="125"/>
      <c r="N129" s="125"/>
      <c r="O129" s="125"/>
      <c r="P129" s="41"/>
    </row>
    <row r="130" spans="1:16" ht="15.75" customHeight="1" x14ac:dyDescent="0.25">
      <c r="A130" s="66" t="s">
        <v>327</v>
      </c>
      <c r="B130" s="359" t="s">
        <v>559</v>
      </c>
      <c r="C130" s="359"/>
      <c r="D130" s="359"/>
      <c r="E130" s="359"/>
      <c r="F130" s="359"/>
      <c r="G130" s="359"/>
      <c r="H130" s="359"/>
      <c r="I130" s="359"/>
      <c r="J130" s="359"/>
      <c r="K130" s="359"/>
      <c r="L130" s="359"/>
      <c r="M130" s="359"/>
      <c r="N130" s="359"/>
      <c r="O130" s="359"/>
      <c r="P130" s="41"/>
    </row>
    <row r="131" spans="1:16" ht="15.75" customHeight="1" x14ac:dyDescent="0.25">
      <c r="A131" s="66"/>
      <c r="B131" s="359"/>
      <c r="C131" s="359"/>
      <c r="D131" s="359"/>
      <c r="E131" s="359"/>
      <c r="F131" s="359"/>
      <c r="G131" s="359"/>
      <c r="H131" s="359"/>
      <c r="I131" s="359"/>
      <c r="J131" s="359"/>
      <c r="K131" s="359"/>
      <c r="L131" s="359"/>
      <c r="M131" s="359"/>
      <c r="N131" s="359"/>
      <c r="O131" s="359"/>
      <c r="P131" s="41"/>
    </row>
    <row r="132" spans="1:16" ht="30" x14ac:dyDescent="0.25">
      <c r="A132" s="223" t="s">
        <v>370</v>
      </c>
      <c r="B132" s="223" t="s">
        <v>373</v>
      </c>
      <c r="C132" s="223" t="s">
        <v>371</v>
      </c>
      <c r="D132" s="223" t="s">
        <v>558</v>
      </c>
      <c r="E132" s="224"/>
      <c r="F132" s="224"/>
      <c r="G132" s="224"/>
      <c r="H132" s="224"/>
      <c r="I132" s="224"/>
      <c r="J132" s="224"/>
      <c r="K132" s="224"/>
      <c r="L132" s="224"/>
      <c r="M132" s="224"/>
      <c r="N132" s="224"/>
      <c r="O132" s="224"/>
      <c r="P132" s="41"/>
    </row>
    <row r="133" spans="1:16" x14ac:dyDescent="0.25">
      <c r="A133" s="77" t="s">
        <v>331</v>
      </c>
      <c r="B133" s="226" t="s">
        <v>374</v>
      </c>
      <c r="C133" s="226">
        <f>B$114*$C49</f>
        <v>0</v>
      </c>
      <c r="D133" s="226">
        <f t="shared" ref="D133:D134" si="13">C$114*$C49</f>
        <v>0</v>
      </c>
      <c r="E133" s="224"/>
      <c r="F133" s="224"/>
      <c r="G133" s="224"/>
      <c r="H133" s="224"/>
      <c r="I133" s="224"/>
      <c r="J133" s="224"/>
      <c r="K133" s="224"/>
      <c r="L133" s="224"/>
      <c r="M133" s="224"/>
      <c r="N133" s="224"/>
      <c r="O133" s="224"/>
      <c r="P133" s="42"/>
    </row>
    <row r="134" spans="1:16" x14ac:dyDescent="0.25">
      <c r="A134" s="77" t="s">
        <v>331</v>
      </c>
      <c r="B134" s="226" t="s">
        <v>375</v>
      </c>
      <c r="C134" s="226">
        <f>B$114*$C50</f>
        <v>0</v>
      </c>
      <c r="D134" s="226">
        <f t="shared" si="13"/>
        <v>0</v>
      </c>
      <c r="E134" s="224"/>
      <c r="F134" s="224"/>
      <c r="G134" s="224"/>
      <c r="H134" s="224"/>
      <c r="I134" s="224"/>
      <c r="J134" s="224"/>
      <c r="K134" s="224"/>
      <c r="L134" s="224"/>
      <c r="M134" s="224"/>
      <c r="N134" s="224"/>
      <c r="O134" s="224"/>
      <c r="P134" s="42"/>
    </row>
    <row r="135" spans="1:16" x14ac:dyDescent="0.25">
      <c r="A135" s="77" t="s">
        <v>332</v>
      </c>
      <c r="B135" s="226" t="s">
        <v>374</v>
      </c>
      <c r="C135" s="226">
        <f>B$115*$D49</f>
        <v>2760416.666666667</v>
      </c>
      <c r="D135" s="226">
        <f t="shared" ref="D135:D136" si="14">C$115*$D49</f>
        <v>358854.16666666669</v>
      </c>
      <c r="E135" s="224"/>
      <c r="F135" s="224"/>
      <c r="G135" s="224"/>
      <c r="H135" s="224"/>
      <c r="I135" s="224"/>
      <c r="J135" s="224"/>
      <c r="K135" s="224"/>
      <c r="L135" s="224"/>
      <c r="M135" s="224"/>
      <c r="N135" s="224"/>
      <c r="O135" s="224"/>
      <c r="P135" s="42"/>
    </row>
    <row r="136" spans="1:16" x14ac:dyDescent="0.25">
      <c r="A136" s="77" t="s">
        <v>332</v>
      </c>
      <c r="B136" s="226" t="s">
        <v>375</v>
      </c>
      <c r="C136" s="226">
        <f>B$115*$D50</f>
        <v>2239583.3333333335</v>
      </c>
      <c r="D136" s="226">
        <f t="shared" si="14"/>
        <v>291145.83333333337</v>
      </c>
      <c r="E136" s="224"/>
      <c r="F136" s="224"/>
      <c r="G136" s="224"/>
      <c r="H136" s="224"/>
      <c r="I136" s="224"/>
      <c r="J136" s="224"/>
      <c r="K136" s="224"/>
      <c r="L136" s="224"/>
      <c r="M136" s="224"/>
      <c r="N136" s="224"/>
      <c r="O136" s="224"/>
      <c r="P136" s="42"/>
    </row>
    <row r="137" spans="1:16" x14ac:dyDescent="0.25">
      <c r="A137" s="77" t="s">
        <v>333</v>
      </c>
      <c r="B137" s="226" t="s">
        <v>374</v>
      </c>
      <c r="C137" s="226">
        <f>B$116*$E49</f>
        <v>496875.00000000006</v>
      </c>
      <c r="D137" s="226">
        <f t="shared" ref="D137:D138" si="15">C$116*$E49</f>
        <v>55208.333333333336</v>
      </c>
      <c r="E137" s="224"/>
      <c r="F137" s="224"/>
      <c r="G137" s="224"/>
      <c r="H137" s="125"/>
      <c r="I137" s="125"/>
      <c r="J137" s="125"/>
      <c r="K137" s="125"/>
      <c r="L137" s="125"/>
      <c r="M137" s="125"/>
      <c r="N137" s="125"/>
      <c r="O137" s="125"/>
      <c r="P137" s="42"/>
    </row>
    <row r="138" spans="1:16" x14ac:dyDescent="0.25">
      <c r="A138" s="77" t="s">
        <v>333</v>
      </c>
      <c r="B138" s="226" t="s">
        <v>375</v>
      </c>
      <c r="C138" s="226">
        <f>B$116*$E50</f>
        <v>403125</v>
      </c>
      <c r="D138" s="226">
        <f t="shared" si="15"/>
        <v>44791.666666666672</v>
      </c>
      <c r="E138" s="224"/>
      <c r="F138" s="224"/>
      <c r="G138" s="224"/>
      <c r="H138" s="125"/>
      <c r="I138" s="125"/>
      <c r="J138" s="125"/>
      <c r="K138" s="125"/>
      <c r="L138" s="125"/>
      <c r="M138" s="125"/>
      <c r="N138" s="125"/>
      <c r="O138" s="125"/>
      <c r="P138" s="42"/>
    </row>
    <row r="139" spans="1:16" x14ac:dyDescent="0.25">
      <c r="A139" s="77" t="s">
        <v>334</v>
      </c>
      <c r="B139" s="78" t="s">
        <v>374</v>
      </c>
      <c r="C139" s="78">
        <f>B$117*$F49</f>
        <v>30947368.421052635</v>
      </c>
      <c r="D139" s="78">
        <f t="shared" ref="D139:D140" si="16">C$117*$F49</f>
        <v>1650526.3157894739</v>
      </c>
      <c r="E139" s="76"/>
      <c r="F139" s="76"/>
      <c r="G139" s="76"/>
      <c r="H139" s="67"/>
      <c r="I139" s="67"/>
      <c r="J139" s="67"/>
      <c r="K139" s="67"/>
      <c r="L139" s="67"/>
      <c r="M139" s="67"/>
      <c r="N139" s="67"/>
      <c r="O139" s="67"/>
      <c r="P139" s="42"/>
    </row>
    <row r="140" spans="1:16" x14ac:dyDescent="0.25">
      <c r="A140" s="77" t="s">
        <v>334</v>
      </c>
      <c r="B140" s="78" t="s">
        <v>375</v>
      </c>
      <c r="C140" s="78">
        <f>B$117*$F50</f>
        <v>29052631.578947369</v>
      </c>
      <c r="D140" s="78">
        <f t="shared" si="16"/>
        <v>1549473.6842105263</v>
      </c>
      <c r="E140" s="76"/>
      <c r="F140" s="76"/>
      <c r="G140" s="76"/>
      <c r="H140" s="67"/>
      <c r="I140" s="67"/>
      <c r="J140" s="67"/>
      <c r="K140" s="67"/>
      <c r="L140" s="67"/>
      <c r="M140" s="67"/>
      <c r="N140" s="67"/>
      <c r="O140" s="67"/>
      <c r="P140" s="42"/>
    </row>
    <row r="141" spans="1:16" x14ac:dyDescent="0.25">
      <c r="A141" s="77" t="s">
        <v>335</v>
      </c>
      <c r="B141" s="78" t="s">
        <v>374</v>
      </c>
      <c r="C141" s="78">
        <f>B$118*$G49</f>
        <v>27999999.999999996</v>
      </c>
      <c r="D141" s="78">
        <f t="shared" ref="D141:D142" si="17">C$118*$G49</f>
        <v>2200000</v>
      </c>
      <c r="E141" s="117"/>
      <c r="F141" s="67"/>
      <c r="G141" s="67"/>
      <c r="H141" s="67"/>
      <c r="I141" s="67"/>
      <c r="J141" s="67"/>
      <c r="K141" s="67"/>
      <c r="L141" s="67"/>
      <c r="M141" s="67"/>
      <c r="N141" s="67"/>
      <c r="O141" s="67"/>
      <c r="P141" s="42"/>
    </row>
    <row r="142" spans="1:16" x14ac:dyDescent="0.25">
      <c r="A142" s="77" t="s">
        <v>335</v>
      </c>
      <c r="B142" s="78" t="s">
        <v>375</v>
      </c>
      <c r="C142" s="78">
        <f>B$118*$G50</f>
        <v>6999999.9999999991</v>
      </c>
      <c r="D142" s="78">
        <f t="shared" si="17"/>
        <v>550000</v>
      </c>
      <c r="E142" s="117"/>
      <c r="F142" s="67"/>
      <c r="G142" s="67"/>
      <c r="H142" s="67"/>
      <c r="I142" s="67"/>
      <c r="J142" s="67"/>
      <c r="K142" s="67"/>
      <c r="L142" s="67"/>
      <c r="M142" s="67"/>
      <c r="N142" s="67"/>
      <c r="O142" s="67"/>
      <c r="P142" s="42"/>
    </row>
    <row r="143" spans="1:16" x14ac:dyDescent="0.25">
      <c r="A143" s="77" t="s">
        <v>336</v>
      </c>
      <c r="B143" s="78" t="s">
        <v>374</v>
      </c>
      <c r="C143" s="78">
        <f>B$119*$H49</f>
        <v>17734693.877551019</v>
      </c>
      <c r="D143" s="78">
        <f t="shared" ref="D143:D144" si="18">C$119*$H49</f>
        <v>1854081.6326530613</v>
      </c>
      <c r="E143" s="117"/>
      <c r="F143" s="67"/>
      <c r="G143" s="67"/>
      <c r="H143" s="67"/>
      <c r="I143" s="67"/>
      <c r="J143" s="67"/>
      <c r="K143" s="67"/>
      <c r="L143" s="67"/>
      <c r="M143" s="67"/>
      <c r="N143" s="67"/>
      <c r="O143" s="67"/>
      <c r="P143" s="42"/>
    </row>
    <row r="144" spans="1:16" x14ac:dyDescent="0.25">
      <c r="A144" s="77" t="s">
        <v>336</v>
      </c>
      <c r="B144" s="78" t="s">
        <v>375</v>
      </c>
      <c r="C144" s="78">
        <f>B$119*$H50</f>
        <v>4265306.1224489799</v>
      </c>
      <c r="D144" s="78">
        <f t="shared" si="18"/>
        <v>445918.36734693876</v>
      </c>
      <c r="E144" s="117"/>
      <c r="F144" s="67"/>
      <c r="G144" s="67"/>
      <c r="H144" s="67"/>
      <c r="I144" s="67"/>
      <c r="J144" s="67"/>
      <c r="K144" s="67"/>
      <c r="L144" s="67"/>
      <c r="M144" s="67"/>
      <c r="N144" s="67"/>
      <c r="O144" s="67"/>
      <c r="P144" s="42"/>
    </row>
    <row r="145" spans="1:16" x14ac:dyDescent="0.25">
      <c r="A145" s="77" t="s">
        <v>337</v>
      </c>
      <c r="B145" s="78" t="s">
        <v>374</v>
      </c>
      <c r="C145" s="78">
        <f>B$120*$I49</f>
        <v>7070707.0707070716</v>
      </c>
      <c r="D145" s="78">
        <f t="shared" ref="D145:D146" si="19">C$120*$I49</f>
        <v>565656.56565656571</v>
      </c>
      <c r="E145" s="117"/>
      <c r="F145" s="67"/>
      <c r="G145" s="67"/>
      <c r="H145" s="67"/>
      <c r="I145" s="67"/>
      <c r="J145" s="67"/>
      <c r="K145" s="67"/>
      <c r="L145" s="67"/>
      <c r="M145" s="67"/>
      <c r="N145" s="67"/>
      <c r="O145" s="67"/>
      <c r="P145" s="42"/>
    </row>
    <row r="146" spans="1:16" x14ac:dyDescent="0.25">
      <c r="A146" s="77" t="s">
        <v>337</v>
      </c>
      <c r="B146" s="78" t="s">
        <v>375</v>
      </c>
      <c r="C146" s="78">
        <f>B$120*$I50</f>
        <v>5429292.9292929294</v>
      </c>
      <c r="D146" s="78">
        <f t="shared" si="19"/>
        <v>434343.43434343435</v>
      </c>
      <c r="E146" s="117"/>
      <c r="F146" s="67"/>
      <c r="G146" s="67"/>
      <c r="H146" s="67"/>
      <c r="I146" s="67"/>
      <c r="J146" s="67"/>
      <c r="K146" s="67"/>
      <c r="L146" s="67"/>
      <c r="M146" s="67"/>
      <c r="N146" s="67"/>
      <c r="O146" s="67"/>
      <c r="P146" s="42"/>
    </row>
    <row r="147" spans="1:16" x14ac:dyDescent="0.25">
      <c r="A147" s="77" t="s">
        <v>338</v>
      </c>
      <c r="B147" s="78" t="s">
        <v>374</v>
      </c>
      <c r="C147" s="78">
        <f>B$121*$J49</f>
        <v>87920792.079207912</v>
      </c>
      <c r="D147" s="78">
        <f t="shared" ref="D147:D148" si="20">C$121*$J49</f>
        <v>8425742.574257426</v>
      </c>
      <c r="E147" s="117"/>
      <c r="F147" s="67"/>
      <c r="G147" s="67"/>
      <c r="H147" s="67"/>
      <c r="I147" s="67"/>
      <c r="J147" s="67"/>
      <c r="K147" s="67"/>
      <c r="L147" s="67"/>
      <c r="M147" s="67"/>
      <c r="N147" s="67"/>
      <c r="O147" s="67"/>
      <c r="P147" s="42"/>
    </row>
    <row r="148" spans="1:16" x14ac:dyDescent="0.25">
      <c r="A148" s="77" t="s">
        <v>338</v>
      </c>
      <c r="B148" s="78" t="s">
        <v>375</v>
      </c>
      <c r="C148" s="78">
        <f>B$121*$J50</f>
        <v>32079207.920792073</v>
      </c>
      <c r="D148" s="78">
        <f t="shared" si="20"/>
        <v>3074257.4257425736</v>
      </c>
      <c r="E148" s="117"/>
      <c r="F148" s="67"/>
      <c r="G148" s="67"/>
      <c r="H148" s="67"/>
      <c r="I148" s="67"/>
      <c r="J148" s="67"/>
      <c r="K148" s="67"/>
      <c r="L148" s="67"/>
      <c r="M148" s="67"/>
      <c r="N148" s="67"/>
      <c r="O148" s="67"/>
      <c r="P148" s="42"/>
    </row>
    <row r="149" spans="1:16" x14ac:dyDescent="0.25">
      <c r="A149" s="77" t="s">
        <v>339</v>
      </c>
      <c r="B149" s="78" t="s">
        <v>374</v>
      </c>
      <c r="C149" s="78">
        <f>B$122*$K49</f>
        <v>12857142.857142856</v>
      </c>
      <c r="D149" s="78">
        <f t="shared" ref="D149:D150" si="21">C$122*$K49</f>
        <v>1071428.5714285714</v>
      </c>
      <c r="E149" s="117"/>
      <c r="F149" s="67"/>
      <c r="G149" s="67"/>
      <c r="H149" s="67"/>
      <c r="I149" s="67"/>
      <c r="J149" s="67"/>
      <c r="K149" s="67"/>
      <c r="L149" s="67"/>
      <c r="M149" s="67"/>
      <c r="N149" s="67"/>
      <c r="O149" s="67"/>
      <c r="P149" s="42"/>
    </row>
    <row r="150" spans="1:16" x14ac:dyDescent="0.25">
      <c r="A150" s="77" t="s">
        <v>339</v>
      </c>
      <c r="B150" s="78" t="s">
        <v>375</v>
      </c>
      <c r="C150" s="78">
        <f>B$122*$K50</f>
        <v>77142857.142857134</v>
      </c>
      <c r="D150" s="78">
        <f t="shared" si="21"/>
        <v>6428571.4285714282</v>
      </c>
      <c r="E150" s="117"/>
      <c r="F150" s="67"/>
      <c r="G150" s="67"/>
      <c r="H150" s="67"/>
      <c r="I150" s="67"/>
      <c r="J150" s="67"/>
      <c r="K150" s="67"/>
      <c r="L150" s="67"/>
      <c r="M150" s="67"/>
      <c r="N150" s="67"/>
      <c r="O150" s="67"/>
      <c r="P150" s="42"/>
    </row>
    <row r="151" spans="1:16" x14ac:dyDescent="0.25">
      <c r="A151" s="77" t="s">
        <v>340</v>
      </c>
      <c r="B151" s="78" t="s">
        <v>374</v>
      </c>
      <c r="C151" s="78">
        <f>B$123*$L49</f>
        <v>1676470.5882352942</v>
      </c>
      <c r="D151" s="78">
        <f t="shared" ref="D151:D152" si="22">C$123*$L49</f>
        <v>209558.82352941178</v>
      </c>
      <c r="E151" s="117"/>
      <c r="F151" s="67"/>
      <c r="G151" s="67"/>
      <c r="H151" s="67"/>
      <c r="I151" s="67"/>
      <c r="J151" s="67"/>
      <c r="K151" s="67"/>
      <c r="L151" s="67"/>
      <c r="M151" s="67"/>
      <c r="N151" s="67"/>
      <c r="O151" s="67"/>
      <c r="P151" s="42"/>
    </row>
    <row r="152" spans="1:16" x14ac:dyDescent="0.25">
      <c r="A152" s="77" t="s">
        <v>340</v>
      </c>
      <c r="B152" s="78" t="s">
        <v>375</v>
      </c>
      <c r="C152" s="78">
        <f>B$123*$L50</f>
        <v>4323529.4117647065</v>
      </c>
      <c r="D152" s="78">
        <f t="shared" si="22"/>
        <v>540441.17647058831</v>
      </c>
      <c r="E152" s="117"/>
      <c r="F152" s="67"/>
      <c r="G152" s="67"/>
      <c r="H152" s="67"/>
      <c r="I152" s="67"/>
      <c r="J152" s="67"/>
      <c r="K152" s="67"/>
      <c r="L152" s="67"/>
      <c r="M152" s="67"/>
      <c r="N152" s="67"/>
      <c r="O152" s="67"/>
      <c r="P152" s="42"/>
    </row>
    <row r="153" spans="1:16" x14ac:dyDescent="0.25">
      <c r="A153" s="77" t="s">
        <v>341</v>
      </c>
      <c r="B153" s="78" t="s">
        <v>374</v>
      </c>
      <c r="C153" s="78">
        <f>B$124*$M49</f>
        <v>758241.75824175822</v>
      </c>
      <c r="D153" s="78">
        <f t="shared" ref="D153:D154" si="23">C$124*$M49</f>
        <v>0</v>
      </c>
      <c r="E153" s="117"/>
      <c r="F153" s="67"/>
      <c r="G153" s="67"/>
      <c r="H153" s="67"/>
      <c r="I153" s="67"/>
      <c r="J153" s="67"/>
      <c r="K153" s="67"/>
      <c r="L153" s="67"/>
      <c r="M153" s="67"/>
      <c r="N153" s="67"/>
      <c r="O153" s="67"/>
      <c r="P153" s="42"/>
    </row>
    <row r="154" spans="1:16" x14ac:dyDescent="0.25">
      <c r="A154" s="77" t="s">
        <v>341</v>
      </c>
      <c r="B154" s="78" t="s">
        <v>375</v>
      </c>
      <c r="C154" s="78">
        <f>B$124*$M50</f>
        <v>2241758.2417582418</v>
      </c>
      <c r="D154" s="78">
        <f t="shared" si="23"/>
        <v>0</v>
      </c>
      <c r="E154" s="117"/>
      <c r="F154" s="67"/>
      <c r="G154" s="67"/>
      <c r="H154" s="67"/>
      <c r="I154" s="67"/>
      <c r="J154" s="67"/>
      <c r="K154" s="67"/>
      <c r="L154" s="67"/>
      <c r="M154" s="67"/>
      <c r="N154" s="67"/>
      <c r="O154" s="67"/>
      <c r="P154" s="42"/>
    </row>
    <row r="155" spans="1:16" x14ac:dyDescent="0.25">
      <c r="A155" s="77" t="s">
        <v>342</v>
      </c>
      <c r="B155" s="78" t="s">
        <v>374</v>
      </c>
      <c r="C155" s="78">
        <f>B$125*$N49</f>
        <v>5205696.2025316451</v>
      </c>
      <c r="D155" s="78">
        <f t="shared" ref="D155:D156" si="24">C$125*$N49</f>
        <v>594936.70886075939</v>
      </c>
      <c r="E155" s="117"/>
      <c r="F155" s="67"/>
      <c r="G155" s="67"/>
      <c r="H155" s="67"/>
      <c r="I155" s="67"/>
      <c r="J155" s="67"/>
      <c r="K155" s="67"/>
      <c r="L155" s="67"/>
      <c r="M155" s="67"/>
      <c r="N155" s="67"/>
      <c r="O155" s="67"/>
      <c r="P155" s="42"/>
    </row>
    <row r="156" spans="1:16" x14ac:dyDescent="0.25">
      <c r="A156" s="77" t="s">
        <v>342</v>
      </c>
      <c r="B156" s="78" t="s">
        <v>375</v>
      </c>
      <c r="C156" s="78">
        <f>B$125*$N50</f>
        <v>3544303.7974683545</v>
      </c>
      <c r="D156" s="78">
        <f t="shared" si="24"/>
        <v>405063.29113924049</v>
      </c>
      <c r="E156" s="117"/>
      <c r="F156" s="67"/>
      <c r="G156" s="67"/>
      <c r="H156" s="67"/>
      <c r="I156" s="67"/>
      <c r="J156" s="67"/>
      <c r="K156" s="67"/>
      <c r="L156" s="67"/>
      <c r="M156" s="67"/>
      <c r="N156" s="67"/>
      <c r="O156" s="67"/>
      <c r="P156" s="42"/>
    </row>
    <row r="157" spans="1:16" x14ac:dyDescent="0.25">
      <c r="A157" s="77" t="s">
        <v>343</v>
      </c>
      <c r="B157" s="78" t="s">
        <v>374</v>
      </c>
      <c r="C157" s="78">
        <f>B$126*$O49</f>
        <v>0</v>
      </c>
      <c r="D157" s="78">
        <f t="shared" ref="D157:D158" si="25">C$126*$O49</f>
        <v>0</v>
      </c>
      <c r="E157" s="117"/>
      <c r="F157" s="67"/>
      <c r="G157" s="67"/>
      <c r="H157" s="67"/>
      <c r="I157" s="67"/>
      <c r="J157" s="67"/>
      <c r="K157" s="67"/>
      <c r="L157" s="67"/>
      <c r="M157" s="67"/>
      <c r="N157" s="67"/>
      <c r="O157" s="67"/>
      <c r="P157" s="42"/>
    </row>
    <row r="158" spans="1:16" x14ac:dyDescent="0.25">
      <c r="A158" s="77" t="s">
        <v>343</v>
      </c>
      <c r="B158" s="78" t="s">
        <v>375</v>
      </c>
      <c r="C158" s="78">
        <f>B$126*$O50</f>
        <v>0</v>
      </c>
      <c r="D158" s="78">
        <f t="shared" si="25"/>
        <v>0</v>
      </c>
      <c r="E158" s="117"/>
      <c r="F158" s="67"/>
      <c r="G158" s="67"/>
      <c r="H158" s="67"/>
      <c r="I158" s="67"/>
      <c r="J158" s="67"/>
      <c r="K158" s="67"/>
      <c r="L158" s="67"/>
      <c r="M158" s="67"/>
      <c r="N158" s="67"/>
      <c r="O158" s="67"/>
      <c r="P158" s="42"/>
    </row>
    <row r="159" spans="1:16" x14ac:dyDescent="0.25">
      <c r="A159" s="125"/>
      <c r="B159" s="125"/>
      <c r="C159" s="224">
        <f>SUM(C133:C158)</f>
        <v>363150000</v>
      </c>
      <c r="D159" s="224">
        <f>SUM(D133:D158)</f>
        <v>30750000</v>
      </c>
      <c r="E159" s="125"/>
      <c r="F159" s="125"/>
      <c r="G159" s="125"/>
      <c r="H159" s="125"/>
      <c r="I159" s="125"/>
      <c r="J159" s="125"/>
      <c r="K159" s="125"/>
      <c r="L159" s="125"/>
      <c r="M159" s="125"/>
      <c r="N159" s="125"/>
      <c r="O159" s="125"/>
      <c r="P159" s="42"/>
    </row>
    <row r="160" spans="1:16" x14ac:dyDescent="0.25">
      <c r="A160" s="125"/>
      <c r="B160" s="125"/>
      <c r="C160" s="125"/>
      <c r="D160" s="125"/>
      <c r="E160" s="125"/>
      <c r="F160" s="125"/>
      <c r="G160" s="125"/>
      <c r="H160" s="125"/>
      <c r="I160" s="125"/>
      <c r="J160" s="125"/>
      <c r="K160" s="125"/>
      <c r="L160" s="125"/>
      <c r="M160" s="125"/>
      <c r="N160" s="125"/>
      <c r="O160" s="125"/>
      <c r="P160" s="42"/>
    </row>
    <row r="161" spans="1:16" ht="15.75" customHeight="1" x14ac:dyDescent="0.25">
      <c r="A161" s="70" t="s">
        <v>752</v>
      </c>
      <c r="B161" s="125"/>
      <c r="C161" s="125"/>
      <c r="D161" s="125"/>
      <c r="E161" s="125"/>
      <c r="F161" s="125"/>
      <c r="G161" s="125"/>
      <c r="H161" s="125"/>
      <c r="I161" s="125"/>
      <c r="J161" s="125"/>
      <c r="K161" s="125"/>
      <c r="L161" s="125"/>
      <c r="M161" s="125"/>
      <c r="N161" s="125"/>
      <c r="O161" s="125"/>
      <c r="P161" s="41"/>
    </row>
    <row r="162" spans="1:16" ht="15.75" customHeight="1" x14ac:dyDescent="0.25">
      <c r="A162" s="125" t="s">
        <v>327</v>
      </c>
      <c r="B162" s="359" t="s">
        <v>559</v>
      </c>
      <c r="C162" s="359"/>
      <c r="D162" s="359"/>
      <c r="E162" s="359"/>
      <c r="F162" s="359"/>
      <c r="G162" s="359"/>
      <c r="H162" s="359"/>
      <c r="I162" s="359"/>
      <c r="J162" s="359"/>
      <c r="K162" s="359"/>
      <c r="L162" s="359"/>
      <c r="M162" s="359"/>
      <c r="N162" s="359"/>
      <c r="O162" s="359"/>
      <c r="P162" s="41"/>
    </row>
    <row r="163" spans="1:16" ht="15.75" customHeight="1" x14ac:dyDescent="0.25">
      <c r="A163" s="125"/>
      <c r="B163" s="359"/>
      <c r="C163" s="359"/>
      <c r="D163" s="359"/>
      <c r="E163" s="359"/>
      <c r="F163" s="359"/>
      <c r="G163" s="359"/>
      <c r="H163" s="359"/>
      <c r="I163" s="359"/>
      <c r="J163" s="359"/>
      <c r="K163" s="359"/>
      <c r="L163" s="359"/>
      <c r="M163" s="359"/>
      <c r="N163" s="359"/>
      <c r="O163" s="359"/>
      <c r="P163" s="41"/>
    </row>
    <row r="164" spans="1:16" ht="30" x14ac:dyDescent="0.25">
      <c r="A164" s="223" t="s">
        <v>370</v>
      </c>
      <c r="B164" s="223" t="s">
        <v>563</v>
      </c>
      <c r="C164" s="223" t="s">
        <v>371</v>
      </c>
      <c r="D164" s="223" t="s">
        <v>558</v>
      </c>
      <c r="E164" s="224"/>
      <c r="F164" s="224"/>
      <c r="G164" s="224"/>
      <c r="H164" s="224"/>
      <c r="I164" s="224"/>
      <c r="J164" s="224"/>
      <c r="K164" s="224"/>
      <c r="L164" s="224"/>
      <c r="M164" s="224"/>
      <c r="N164" s="224"/>
      <c r="O164" s="224"/>
      <c r="P164" s="41"/>
    </row>
    <row r="165" spans="1:16" x14ac:dyDescent="0.25">
      <c r="A165" s="225" t="s">
        <v>331</v>
      </c>
      <c r="B165" s="226" t="s">
        <v>374</v>
      </c>
      <c r="C165" s="226">
        <f>B$114*$C94</f>
        <v>0</v>
      </c>
      <c r="D165" s="226">
        <f t="shared" ref="D165:D166" si="26">C$114*$C94</f>
        <v>0</v>
      </c>
      <c r="E165" s="224"/>
      <c r="F165" s="224"/>
      <c r="G165" s="224"/>
      <c r="H165" s="224"/>
      <c r="I165" s="224"/>
      <c r="J165" s="224"/>
      <c r="K165" s="224"/>
      <c r="L165" s="224"/>
      <c r="M165" s="224"/>
      <c r="N165" s="224"/>
      <c r="O165" s="224"/>
      <c r="P165" s="42"/>
    </row>
    <row r="166" spans="1:16" x14ac:dyDescent="0.25">
      <c r="A166" s="225" t="s">
        <v>331</v>
      </c>
      <c r="B166" s="226" t="s">
        <v>375</v>
      </c>
      <c r="C166" s="226">
        <f>B$114*$C95</f>
        <v>0</v>
      </c>
      <c r="D166" s="226">
        <f t="shared" si="26"/>
        <v>0</v>
      </c>
      <c r="E166" s="224"/>
      <c r="F166" s="224"/>
      <c r="G166" s="224"/>
      <c r="H166" s="224"/>
      <c r="I166" s="224"/>
      <c r="J166" s="224"/>
      <c r="K166" s="224"/>
      <c r="L166" s="224"/>
      <c r="M166" s="224"/>
      <c r="N166" s="224"/>
      <c r="O166" s="224"/>
      <c r="P166" s="42"/>
    </row>
    <row r="167" spans="1:16" x14ac:dyDescent="0.25">
      <c r="A167" s="225" t="s">
        <v>332</v>
      </c>
      <c r="B167" s="226" t="s">
        <v>374</v>
      </c>
      <c r="C167" s="226">
        <f>B$115*$D94</f>
        <v>1566640.0843773314</v>
      </c>
      <c r="D167" s="226">
        <f t="shared" ref="D167:D168" si="27">C$115*$D94</f>
        <v>203663.21096905309</v>
      </c>
      <c r="E167" s="224"/>
      <c r="F167" s="224"/>
      <c r="G167" s="224"/>
      <c r="H167" s="224"/>
      <c r="I167" s="224"/>
      <c r="J167" s="224"/>
      <c r="K167" s="224"/>
      <c r="L167" s="224"/>
      <c r="M167" s="224"/>
      <c r="N167" s="224"/>
      <c r="O167" s="224"/>
      <c r="P167" s="42"/>
    </row>
    <row r="168" spans="1:16" x14ac:dyDescent="0.25">
      <c r="A168" s="225" t="s">
        <v>332</v>
      </c>
      <c r="B168" s="226" t="s">
        <v>375</v>
      </c>
      <c r="C168" s="226">
        <f>B$115*$D95</f>
        <v>3433359.9156226697</v>
      </c>
      <c r="D168" s="226">
        <f t="shared" si="27"/>
        <v>446336.78903094702</v>
      </c>
      <c r="E168" s="224"/>
      <c r="F168" s="224"/>
      <c r="G168" s="224"/>
      <c r="H168" s="224"/>
      <c r="I168" s="224"/>
      <c r="J168" s="224"/>
      <c r="K168" s="224"/>
      <c r="L168" s="224"/>
      <c r="M168" s="224"/>
      <c r="N168" s="224"/>
      <c r="O168" s="224"/>
      <c r="P168" s="42"/>
    </row>
    <row r="169" spans="1:16" x14ac:dyDescent="0.25">
      <c r="A169" s="77" t="s">
        <v>333</v>
      </c>
      <c r="B169" s="78" t="s">
        <v>374</v>
      </c>
      <c r="C169" s="78">
        <f>B$116*$E94</f>
        <v>898289.83220995276</v>
      </c>
      <c r="D169" s="78">
        <f t="shared" ref="D169:D170" si="28">C$116*$E94</f>
        <v>99809.981356661418</v>
      </c>
      <c r="E169" s="76"/>
      <c r="F169" s="76"/>
      <c r="G169" s="76"/>
      <c r="H169" s="67"/>
      <c r="I169" s="67"/>
      <c r="J169" s="67"/>
      <c r="K169" s="67"/>
      <c r="L169" s="67"/>
      <c r="M169" s="67"/>
      <c r="N169" s="67"/>
      <c r="O169" s="67"/>
      <c r="P169" s="42"/>
    </row>
    <row r="170" spans="1:16" x14ac:dyDescent="0.25">
      <c r="A170" s="77" t="s">
        <v>333</v>
      </c>
      <c r="B170" s="78" t="s">
        <v>375</v>
      </c>
      <c r="C170" s="78">
        <f>B$116*$E95</f>
        <v>1710.1677900473258</v>
      </c>
      <c r="D170" s="78">
        <f t="shared" si="28"/>
        <v>190.01864333859174</v>
      </c>
      <c r="E170" s="76"/>
      <c r="F170" s="76"/>
      <c r="G170" s="76"/>
      <c r="H170" s="67"/>
      <c r="I170" s="67"/>
      <c r="J170" s="67"/>
      <c r="K170" s="67"/>
      <c r="L170" s="67"/>
      <c r="M170" s="67"/>
      <c r="N170" s="67"/>
      <c r="O170" s="67"/>
      <c r="P170" s="42"/>
    </row>
    <row r="171" spans="1:16" x14ac:dyDescent="0.25">
      <c r="A171" s="77" t="s">
        <v>334</v>
      </c>
      <c r="B171" s="78" t="s">
        <v>374</v>
      </c>
      <c r="C171" s="78">
        <f>B$117*$F94</f>
        <v>4877283.8301996179</v>
      </c>
      <c r="D171" s="78">
        <f t="shared" ref="D171:D172" si="29">C$117*$F94</f>
        <v>260121.80427731297</v>
      </c>
      <c r="E171" s="76"/>
      <c r="F171" s="76"/>
      <c r="G171" s="76"/>
      <c r="H171" s="67"/>
      <c r="I171" s="67"/>
      <c r="J171" s="67"/>
      <c r="K171" s="67"/>
      <c r="L171" s="67"/>
      <c r="M171" s="67"/>
      <c r="N171" s="67"/>
      <c r="O171" s="67"/>
      <c r="P171" s="42"/>
    </row>
    <row r="172" spans="1:16" x14ac:dyDescent="0.25">
      <c r="A172" s="77" t="s">
        <v>334</v>
      </c>
      <c r="B172" s="78" t="s">
        <v>375</v>
      </c>
      <c r="C172" s="78">
        <f>B$117*$F95</f>
        <v>55122716.169800378</v>
      </c>
      <c r="D172" s="78">
        <f t="shared" si="29"/>
        <v>2939878.1957226871</v>
      </c>
      <c r="E172" s="76"/>
      <c r="F172" s="76"/>
      <c r="G172" s="76"/>
      <c r="H172" s="67"/>
      <c r="I172" s="67"/>
      <c r="J172" s="67"/>
      <c r="K172" s="67"/>
      <c r="L172" s="67"/>
      <c r="M172" s="67"/>
      <c r="N172" s="67"/>
      <c r="O172" s="67"/>
      <c r="P172" s="42"/>
    </row>
    <row r="173" spans="1:16" x14ac:dyDescent="0.25">
      <c r="A173" s="77" t="s">
        <v>335</v>
      </c>
      <c r="B173" s="78" t="s">
        <v>374</v>
      </c>
      <c r="C173" s="78">
        <f>B$118*$G94</f>
        <v>30568286.14794606</v>
      </c>
      <c r="D173" s="78">
        <f t="shared" ref="D173:D174" si="30">C$118*$G94</f>
        <v>2401793.9116243334</v>
      </c>
      <c r="E173" s="117"/>
      <c r="F173" s="67"/>
      <c r="G173" s="67"/>
      <c r="H173" s="67"/>
      <c r="I173" s="67"/>
      <c r="J173" s="67"/>
      <c r="K173" s="67"/>
      <c r="L173" s="67"/>
      <c r="M173" s="67"/>
      <c r="N173" s="67"/>
      <c r="O173" s="67"/>
      <c r="P173" s="42"/>
    </row>
    <row r="174" spans="1:16" x14ac:dyDescent="0.25">
      <c r="A174" s="77" t="s">
        <v>335</v>
      </c>
      <c r="B174" s="78" t="s">
        <v>375</v>
      </c>
      <c r="C174" s="78">
        <f>B$118*$G95</f>
        <v>4431713.8520539291</v>
      </c>
      <c r="D174" s="78">
        <f t="shared" si="30"/>
        <v>348206.08837566589</v>
      </c>
      <c r="E174" s="117"/>
      <c r="F174" s="67"/>
      <c r="G174" s="67"/>
      <c r="H174" s="67"/>
      <c r="I174" s="67"/>
      <c r="J174" s="67"/>
      <c r="K174" s="67"/>
      <c r="L174" s="67"/>
      <c r="M174" s="67"/>
      <c r="N174" s="67"/>
      <c r="O174" s="67"/>
      <c r="P174" s="42"/>
    </row>
    <row r="175" spans="1:16" x14ac:dyDescent="0.25">
      <c r="A175" s="77" t="s">
        <v>336</v>
      </c>
      <c r="B175" s="78" t="s">
        <v>374</v>
      </c>
      <c r="C175" s="78">
        <f>B$119*$H94</f>
        <v>19000517.648775905</v>
      </c>
      <c r="D175" s="78">
        <f t="shared" ref="D175:D176" si="31">C$119*$H94</f>
        <v>1986417.7541902084</v>
      </c>
      <c r="E175" s="117"/>
      <c r="F175" s="67"/>
      <c r="G175" s="67"/>
      <c r="H175" s="67"/>
      <c r="I175" s="67"/>
      <c r="J175" s="67"/>
      <c r="K175" s="67"/>
      <c r="L175" s="67"/>
      <c r="M175" s="67"/>
      <c r="N175" s="67"/>
      <c r="O175" s="67"/>
      <c r="P175" s="42"/>
    </row>
    <row r="176" spans="1:16" x14ac:dyDescent="0.25">
      <c r="A176" s="77" t="s">
        <v>336</v>
      </c>
      <c r="B176" s="78" t="s">
        <v>375</v>
      </c>
      <c r="C176" s="78">
        <f>B$119*$H95</f>
        <v>2999482.3512240928</v>
      </c>
      <c r="D176" s="78">
        <f t="shared" si="31"/>
        <v>313582.24580979149</v>
      </c>
      <c r="E176" s="117"/>
      <c r="F176" s="67"/>
      <c r="G176" s="67"/>
      <c r="H176" s="67"/>
      <c r="I176" s="67"/>
      <c r="J176" s="67"/>
      <c r="K176" s="67"/>
      <c r="L176" s="67"/>
      <c r="M176" s="67"/>
      <c r="N176" s="67"/>
      <c r="O176" s="67"/>
      <c r="P176" s="42"/>
    </row>
    <row r="177" spans="1:16" x14ac:dyDescent="0.25">
      <c r="A177" s="77" t="s">
        <v>337</v>
      </c>
      <c r="B177" s="78" t="s">
        <v>374</v>
      </c>
      <c r="C177" s="78">
        <f>B$120*$I94</f>
        <v>60102.050419809093</v>
      </c>
      <c r="D177" s="78">
        <f t="shared" ref="D177:D178" si="32">C$120*$I94</f>
        <v>4808.1640335847269</v>
      </c>
      <c r="E177" s="117"/>
      <c r="F177" s="67"/>
      <c r="G177" s="67"/>
      <c r="H177" s="67"/>
      <c r="I177" s="67"/>
      <c r="J177" s="67"/>
      <c r="K177" s="67"/>
      <c r="L177" s="67"/>
      <c r="M177" s="67"/>
      <c r="N177" s="67"/>
      <c r="O177" s="67"/>
      <c r="P177" s="42"/>
    </row>
    <row r="178" spans="1:16" x14ac:dyDescent="0.25">
      <c r="A178" s="77" t="s">
        <v>337</v>
      </c>
      <c r="B178" s="78" t="s">
        <v>375</v>
      </c>
      <c r="C178" s="78">
        <f>B$120*$I95</f>
        <v>12439897.949580193</v>
      </c>
      <c r="D178" s="78">
        <f t="shared" si="32"/>
        <v>995191.83596641535</v>
      </c>
      <c r="E178" s="117"/>
      <c r="F178" s="67"/>
      <c r="G178" s="67"/>
      <c r="H178" s="67"/>
      <c r="I178" s="67"/>
      <c r="J178" s="67"/>
      <c r="K178" s="67"/>
      <c r="L178" s="67"/>
      <c r="M178" s="67"/>
      <c r="N178" s="67"/>
      <c r="O178" s="67"/>
      <c r="P178" s="42"/>
    </row>
    <row r="179" spans="1:16" x14ac:dyDescent="0.25">
      <c r="A179" s="77" t="s">
        <v>338</v>
      </c>
      <c r="B179" s="78" t="s">
        <v>374</v>
      </c>
      <c r="C179" s="78">
        <f>B$121*$J94</f>
        <v>10253337.567019317</v>
      </c>
      <c r="D179" s="78">
        <f t="shared" ref="D179:D180" si="33">C$121*$J94</f>
        <v>982611.51683935127</v>
      </c>
      <c r="E179" s="117"/>
      <c r="F179" s="67"/>
      <c r="G179" s="67"/>
      <c r="H179" s="67"/>
      <c r="I179" s="67"/>
      <c r="J179" s="67"/>
      <c r="K179" s="67"/>
      <c r="L179" s="67"/>
      <c r="M179" s="67"/>
      <c r="N179" s="67"/>
      <c r="O179" s="67"/>
      <c r="P179" s="42"/>
    </row>
    <row r="180" spans="1:16" x14ac:dyDescent="0.25">
      <c r="A180" s="77" t="s">
        <v>338</v>
      </c>
      <c r="B180" s="78" t="s">
        <v>375</v>
      </c>
      <c r="C180" s="78">
        <f>B$121*$J95</f>
        <v>109746662.43298069</v>
      </c>
      <c r="D180" s="78">
        <f t="shared" si="33"/>
        <v>10517388.48316065</v>
      </c>
      <c r="E180" s="117"/>
      <c r="F180" s="67"/>
      <c r="G180" s="67"/>
      <c r="H180" s="67"/>
      <c r="I180" s="67"/>
      <c r="J180" s="67"/>
      <c r="K180" s="67"/>
      <c r="L180" s="67"/>
      <c r="M180" s="67"/>
      <c r="N180" s="67"/>
      <c r="O180" s="67"/>
      <c r="P180" s="42"/>
    </row>
    <row r="181" spans="1:16" x14ac:dyDescent="0.25">
      <c r="A181" s="77" t="s">
        <v>339</v>
      </c>
      <c r="B181" s="78" t="s">
        <v>374</v>
      </c>
      <c r="C181" s="78">
        <f>B$122*$K94</f>
        <v>830253.37348952808</v>
      </c>
      <c r="D181" s="78">
        <f t="shared" ref="D181:D182" si="34">C$122*$K94</f>
        <v>69187.781124127345</v>
      </c>
      <c r="E181" s="117"/>
      <c r="F181" s="67"/>
      <c r="G181" s="67"/>
      <c r="H181" s="67"/>
      <c r="I181" s="67"/>
      <c r="J181" s="67"/>
      <c r="K181" s="67"/>
      <c r="L181" s="67"/>
      <c r="M181" s="67"/>
      <c r="N181" s="67"/>
      <c r="O181" s="67"/>
      <c r="P181" s="42"/>
    </row>
    <row r="182" spans="1:16" x14ac:dyDescent="0.25">
      <c r="A182" s="77" t="s">
        <v>339</v>
      </c>
      <c r="B182" s="78" t="s">
        <v>375</v>
      </c>
      <c r="C182" s="78">
        <f>B$122*$K95</f>
        <v>89169746.626510486</v>
      </c>
      <c r="D182" s="78">
        <f t="shared" si="34"/>
        <v>7430812.2188758729</v>
      </c>
      <c r="E182" s="117"/>
      <c r="F182" s="67"/>
      <c r="G182" s="67"/>
      <c r="H182" s="67"/>
      <c r="I182" s="67"/>
      <c r="J182" s="67"/>
      <c r="K182" s="67"/>
      <c r="L182" s="67"/>
      <c r="M182" s="67"/>
      <c r="N182" s="67"/>
      <c r="O182" s="67"/>
      <c r="P182" s="42"/>
    </row>
    <row r="183" spans="1:16" x14ac:dyDescent="0.25">
      <c r="A183" s="77" t="s">
        <v>340</v>
      </c>
      <c r="B183" s="78" t="s">
        <v>374</v>
      </c>
      <c r="C183" s="78">
        <f>B$123*$L94</f>
        <v>1898676.754435763</v>
      </c>
      <c r="D183" s="78">
        <f t="shared" ref="D183:D184" si="35">C$123*$L94</f>
        <v>237334.59430447037</v>
      </c>
      <c r="E183" s="117"/>
      <c r="F183" s="67"/>
      <c r="G183" s="67"/>
      <c r="H183" s="67"/>
      <c r="I183" s="67"/>
      <c r="J183" s="67"/>
      <c r="K183" s="67"/>
      <c r="L183" s="67"/>
      <c r="M183" s="67"/>
      <c r="N183" s="67"/>
      <c r="O183" s="67"/>
      <c r="P183" s="42"/>
    </row>
    <row r="184" spans="1:16" x14ac:dyDescent="0.25">
      <c r="A184" s="77" t="s">
        <v>340</v>
      </c>
      <c r="B184" s="78" t="s">
        <v>375</v>
      </c>
      <c r="C184" s="78">
        <f>B$123*$L95</f>
        <v>4101323.2455642372</v>
      </c>
      <c r="D184" s="78">
        <f t="shared" si="35"/>
        <v>512665.40569552965</v>
      </c>
      <c r="E184" s="117"/>
      <c r="F184" s="67"/>
      <c r="G184" s="67"/>
      <c r="H184" s="67"/>
      <c r="I184" s="67"/>
      <c r="J184" s="67"/>
      <c r="K184" s="67"/>
      <c r="L184" s="67"/>
      <c r="M184" s="67"/>
      <c r="N184" s="67"/>
      <c r="O184" s="67"/>
      <c r="P184" s="42"/>
    </row>
    <row r="185" spans="1:16" x14ac:dyDescent="0.25">
      <c r="A185" s="77" t="s">
        <v>341</v>
      </c>
      <c r="B185" s="78" t="s">
        <v>374</v>
      </c>
      <c r="C185" s="78">
        <f>B$124*$M94</f>
        <v>66706.578602910566</v>
      </c>
      <c r="D185" s="78">
        <f t="shared" ref="D185:D186" si="36">C$124*$M94</f>
        <v>0</v>
      </c>
      <c r="E185" s="117"/>
      <c r="F185" s="67"/>
      <c r="G185" s="67"/>
      <c r="H185" s="67"/>
      <c r="I185" s="67"/>
      <c r="J185" s="67"/>
      <c r="K185" s="67"/>
      <c r="L185" s="67"/>
      <c r="M185" s="67"/>
      <c r="N185" s="67"/>
      <c r="O185" s="67"/>
      <c r="P185" s="42"/>
    </row>
    <row r="186" spans="1:16" x14ac:dyDescent="0.25">
      <c r="A186" s="77" t="s">
        <v>341</v>
      </c>
      <c r="B186" s="78" t="s">
        <v>375</v>
      </c>
      <c r="C186" s="78">
        <f>B$124*$M95</f>
        <v>2933293.4213970895</v>
      </c>
      <c r="D186" s="78">
        <f t="shared" si="36"/>
        <v>0</v>
      </c>
      <c r="E186" s="117"/>
      <c r="F186" s="67"/>
      <c r="G186" s="67"/>
      <c r="H186" s="67"/>
      <c r="I186" s="67"/>
      <c r="J186" s="67"/>
      <c r="K186" s="67"/>
      <c r="L186" s="67"/>
      <c r="M186" s="67"/>
      <c r="N186" s="67"/>
      <c r="O186" s="67"/>
      <c r="P186" s="42"/>
    </row>
    <row r="187" spans="1:16" x14ac:dyDescent="0.25">
      <c r="A187" s="77" t="s">
        <v>342</v>
      </c>
      <c r="B187" s="78" t="s">
        <v>374</v>
      </c>
      <c r="C187" s="78">
        <f>B$125*$N94</f>
        <v>6766164.7465179209</v>
      </c>
      <c r="D187" s="78">
        <f t="shared" ref="D187:D188" si="37">C$125*$N94</f>
        <v>773275.97103061946</v>
      </c>
      <c r="E187" s="117"/>
      <c r="F187" s="67"/>
      <c r="G187" s="67"/>
      <c r="H187" s="67"/>
      <c r="I187" s="67"/>
      <c r="J187" s="67"/>
      <c r="K187" s="67"/>
      <c r="L187" s="67"/>
      <c r="M187" s="67"/>
      <c r="N187" s="67"/>
      <c r="O187" s="67"/>
      <c r="P187" s="42"/>
    </row>
    <row r="188" spans="1:16" x14ac:dyDescent="0.25">
      <c r="A188" s="77" t="s">
        <v>342</v>
      </c>
      <c r="B188" s="78" t="s">
        <v>375</v>
      </c>
      <c r="C188" s="78">
        <f>B$125*$N95</f>
        <v>1983835.2534820784</v>
      </c>
      <c r="D188" s="78">
        <f t="shared" si="37"/>
        <v>226724.02896938039</v>
      </c>
      <c r="E188" s="117"/>
      <c r="F188" s="67"/>
      <c r="G188" s="67"/>
      <c r="H188" s="67"/>
      <c r="I188" s="67"/>
      <c r="J188" s="67"/>
      <c r="K188" s="67"/>
      <c r="L188" s="67"/>
      <c r="M188" s="67"/>
      <c r="N188" s="67"/>
      <c r="O188" s="67"/>
      <c r="P188" s="42"/>
    </row>
    <row r="189" spans="1:16" x14ac:dyDescent="0.25">
      <c r="A189" s="77" t="s">
        <v>343</v>
      </c>
      <c r="B189" s="78" t="s">
        <v>374</v>
      </c>
      <c r="C189" s="78">
        <f>B$126*$O94</f>
        <v>0</v>
      </c>
      <c r="D189" s="78">
        <f t="shared" ref="D189:D190" si="38">C$126*$O94</f>
        <v>0</v>
      </c>
      <c r="E189" s="117"/>
      <c r="F189" s="67"/>
      <c r="G189" s="67"/>
      <c r="H189" s="67"/>
      <c r="I189" s="67"/>
      <c r="J189" s="67"/>
      <c r="K189" s="67"/>
      <c r="L189" s="67"/>
      <c r="M189" s="67"/>
      <c r="N189" s="67"/>
      <c r="O189" s="67"/>
      <c r="P189" s="42"/>
    </row>
    <row r="190" spans="1:16" x14ac:dyDescent="0.25">
      <c r="A190" s="77" t="s">
        <v>343</v>
      </c>
      <c r="B190" s="78" t="s">
        <v>375</v>
      </c>
      <c r="C190" s="78">
        <f>B$126*$O95</f>
        <v>0</v>
      </c>
      <c r="D190" s="78">
        <f t="shared" si="38"/>
        <v>0</v>
      </c>
      <c r="E190" s="117"/>
      <c r="F190" s="67"/>
      <c r="G190" s="67"/>
      <c r="H190" s="67"/>
      <c r="I190" s="67"/>
      <c r="J190" s="67"/>
      <c r="K190" s="67"/>
      <c r="L190" s="67"/>
      <c r="M190" s="67"/>
      <c r="N190" s="67"/>
      <c r="O190" s="67"/>
      <c r="P190" s="42"/>
    </row>
    <row r="191" spans="1:16" x14ac:dyDescent="0.25">
      <c r="A191" s="67"/>
      <c r="B191" s="67"/>
      <c r="C191" s="76">
        <f>SUM(C165:C190)</f>
        <v>363150000</v>
      </c>
      <c r="D191" s="76">
        <f>SUM(D165:D190)</f>
        <v>30750000</v>
      </c>
      <c r="E191" s="117"/>
      <c r="F191" s="67"/>
      <c r="G191" s="67"/>
      <c r="H191" s="67"/>
      <c r="I191" s="67"/>
      <c r="J191" s="67"/>
      <c r="K191" s="67"/>
      <c r="L191" s="67"/>
      <c r="M191" s="67"/>
      <c r="N191" s="67"/>
      <c r="O191" s="67"/>
      <c r="P191" s="42"/>
    </row>
    <row r="192" spans="1:16" x14ac:dyDescent="0.25">
      <c r="A192" s="67"/>
      <c r="B192" s="67"/>
      <c r="C192" s="67"/>
      <c r="D192" s="67"/>
      <c r="E192" s="67"/>
      <c r="F192" s="67"/>
      <c r="G192" s="67"/>
      <c r="H192" s="67"/>
      <c r="I192" s="67"/>
      <c r="J192" s="67"/>
      <c r="K192" s="67"/>
      <c r="L192" s="67"/>
      <c r="M192" s="67"/>
      <c r="N192" s="67"/>
      <c r="O192" s="67"/>
      <c r="P192" s="42"/>
    </row>
    <row r="193" spans="1:16" x14ac:dyDescent="0.25">
      <c r="A193" s="67"/>
      <c r="B193" s="67"/>
      <c r="C193" s="67"/>
      <c r="D193" s="67"/>
      <c r="E193" s="67"/>
      <c r="F193" s="67"/>
      <c r="G193" s="67"/>
      <c r="H193" s="67"/>
      <c r="I193" s="67"/>
      <c r="J193" s="67"/>
      <c r="K193" s="67"/>
      <c r="L193" s="67"/>
      <c r="M193" s="67"/>
      <c r="N193" s="67"/>
      <c r="O193" s="67"/>
      <c r="P193" s="42"/>
    </row>
    <row r="194" spans="1:16" x14ac:dyDescent="0.25">
      <c r="A194" s="265"/>
      <c r="B194" s="265"/>
      <c r="C194" s="265"/>
      <c r="D194" s="265"/>
      <c r="E194" s="265"/>
      <c r="F194" s="265"/>
      <c r="G194" s="265"/>
      <c r="H194" s="265"/>
      <c r="I194" s="265"/>
      <c r="J194" s="265"/>
      <c r="K194" s="265"/>
      <c r="L194" s="265"/>
      <c r="M194" s="265"/>
      <c r="N194" s="265"/>
      <c r="O194" s="265"/>
      <c r="P194" s="41"/>
    </row>
  </sheetData>
  <mergeCells count="41">
    <mergeCell ref="A100:O109"/>
    <mergeCell ref="B111:O112"/>
    <mergeCell ref="B130:O131"/>
    <mergeCell ref="B162:O163"/>
    <mergeCell ref="A194:O194"/>
    <mergeCell ref="A99:O99"/>
    <mergeCell ref="B61:O62"/>
    <mergeCell ref="A63:A64"/>
    <mergeCell ref="B63:B64"/>
    <mergeCell ref="C63:E63"/>
    <mergeCell ref="F63:O63"/>
    <mergeCell ref="A77:A78"/>
    <mergeCell ref="B77:B78"/>
    <mergeCell ref="C77:E77"/>
    <mergeCell ref="F77:O77"/>
    <mergeCell ref="B90:O91"/>
    <mergeCell ref="A92:A93"/>
    <mergeCell ref="B92:B93"/>
    <mergeCell ref="C92:E92"/>
    <mergeCell ref="F92:O92"/>
    <mergeCell ref="A55:O58"/>
    <mergeCell ref="B34:O35"/>
    <mergeCell ref="A36:A37"/>
    <mergeCell ref="B36:B37"/>
    <mergeCell ref="C36:E36"/>
    <mergeCell ref="F36:O36"/>
    <mergeCell ref="B43:O46"/>
    <mergeCell ref="A47:A48"/>
    <mergeCell ref="B47:B48"/>
    <mergeCell ref="C47:E47"/>
    <mergeCell ref="F47:O47"/>
    <mergeCell ref="A54:O54"/>
    <mergeCell ref="A23:A24"/>
    <mergeCell ref="B23:B24"/>
    <mergeCell ref="C23:E23"/>
    <mergeCell ref="F23:O23"/>
    <mergeCell ref="A1:O1"/>
    <mergeCell ref="A2:O14"/>
    <mergeCell ref="A15:O15"/>
    <mergeCell ref="A16:O18"/>
    <mergeCell ref="B21:O22"/>
  </mergeCells>
  <hyperlinks>
    <hyperlink ref="B20" r:id="rId1" display="https://www150.statcan.gc.ca/t1/tbl1/en/tv.action?pid=3810028601" xr:uid="{A962AF05-3C54-4C60-B7AB-F5F913122A60}"/>
    <hyperlink ref="B60" r:id="rId2" display="https://apps.cer-rec.gc.ca/ftrppndc/dflt.aspx?GoCTemplateCulture=en-CA" xr:uid="{ED7E674D-3E22-4959-BEAD-29D700DBEACC}"/>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F8874-520B-4267-91D0-13D53DC23987}">
  <sheetPr>
    <tabColor theme="4" tint="0.39997558519241921"/>
  </sheetPr>
  <dimension ref="A1:Q6"/>
  <sheetViews>
    <sheetView zoomScaleNormal="100" workbookViewId="0"/>
  </sheetViews>
  <sheetFormatPr defaultRowHeight="15" x14ac:dyDescent="0.25"/>
  <sheetData>
    <row r="1" spans="1:17" ht="15.75" x14ac:dyDescent="0.25">
      <c r="A1" s="34" t="s">
        <v>466</v>
      </c>
      <c r="B1" s="34"/>
      <c r="C1" s="34"/>
      <c r="D1" s="34"/>
      <c r="E1" s="34"/>
    </row>
    <row r="2" spans="1:17" x14ac:dyDescent="0.25">
      <c r="A2" t="s">
        <v>567</v>
      </c>
    </row>
    <row r="3" spans="1:17" x14ac:dyDescent="0.25">
      <c r="A3" t="s">
        <v>566</v>
      </c>
    </row>
    <row r="4" spans="1:17" x14ac:dyDescent="0.25">
      <c r="A4" s="111" t="s">
        <v>467</v>
      </c>
      <c r="B4" s="112"/>
      <c r="C4" s="112"/>
      <c r="D4" s="112"/>
      <c r="E4" s="112"/>
      <c r="F4" s="112"/>
      <c r="G4" s="112"/>
      <c r="H4" s="112"/>
      <c r="I4" s="112"/>
      <c r="J4" s="112"/>
      <c r="K4" s="112"/>
      <c r="L4" s="112"/>
      <c r="M4" s="112"/>
      <c r="N4" s="112"/>
      <c r="O4" s="112"/>
      <c r="P4" s="112"/>
      <c r="Q4" s="112"/>
    </row>
    <row r="5" spans="1:17" x14ac:dyDescent="0.25">
      <c r="A5" s="111"/>
      <c r="B5" s="112" t="s">
        <v>468</v>
      </c>
      <c r="C5" s="112"/>
      <c r="D5" s="112"/>
      <c r="E5" s="112"/>
      <c r="F5" s="112"/>
      <c r="G5" s="112"/>
      <c r="H5" s="112"/>
      <c r="I5" s="112"/>
      <c r="J5" s="112"/>
      <c r="K5" s="112"/>
      <c r="L5" s="112"/>
      <c r="M5" s="112"/>
      <c r="N5" s="112"/>
      <c r="O5" s="112"/>
      <c r="P5" s="112"/>
      <c r="Q5" s="112"/>
    </row>
    <row r="6" spans="1:17" x14ac:dyDescent="0.25">
      <c r="A6" s="111"/>
      <c r="B6" s="112" t="s">
        <v>469</v>
      </c>
      <c r="C6" s="112"/>
      <c r="D6" s="112"/>
      <c r="E6" s="112"/>
      <c r="F6" s="112"/>
      <c r="G6" s="112"/>
      <c r="H6" s="112"/>
      <c r="I6" s="112"/>
      <c r="J6" s="112"/>
      <c r="K6" s="112"/>
      <c r="L6" s="112"/>
      <c r="M6" s="112"/>
      <c r="N6" s="112"/>
      <c r="O6" s="112"/>
      <c r="P6" s="112"/>
      <c r="Q6" s="1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1FCDA-4A04-4968-9AF9-603B209C388B}">
  <sheetPr codeName="Sheet5">
    <tabColor theme="4" tint="0.39997558519241921"/>
  </sheetPr>
  <dimension ref="A1:E29"/>
  <sheetViews>
    <sheetView zoomScaleNormal="100" workbookViewId="0">
      <selection sqref="A1:E1"/>
    </sheetView>
  </sheetViews>
  <sheetFormatPr defaultRowHeight="15" x14ac:dyDescent="0.25"/>
  <cols>
    <col min="1" max="1" width="5.140625" customWidth="1"/>
    <col min="2" max="2" width="28.7109375" customWidth="1"/>
    <col min="3" max="3" width="74.28515625" bestFit="1" customWidth="1"/>
    <col min="4" max="4" width="19.28515625" customWidth="1"/>
    <col min="5" max="5" width="53.28515625" customWidth="1"/>
  </cols>
  <sheetData>
    <row r="1" spans="1:5" ht="15.75" x14ac:dyDescent="0.25">
      <c r="A1" s="228" t="s">
        <v>305</v>
      </c>
      <c r="B1" s="228"/>
      <c r="C1" s="228"/>
      <c r="D1" s="228"/>
      <c r="E1" s="228"/>
    </row>
    <row r="2" spans="1:5" ht="156.75" customHeight="1" x14ac:dyDescent="0.25">
      <c r="A2" s="229" t="s">
        <v>709</v>
      </c>
      <c r="B2" s="229"/>
      <c r="C2" s="229"/>
      <c r="D2" s="229"/>
      <c r="E2" s="229"/>
    </row>
    <row r="3" spans="1:5" x14ac:dyDescent="0.25">
      <c r="A3" s="118"/>
      <c r="B3" s="118"/>
      <c r="C3" s="118"/>
      <c r="D3" s="118"/>
      <c r="E3" s="118"/>
    </row>
    <row r="4" spans="1:5" x14ac:dyDescent="0.25">
      <c r="A4" s="230" t="s">
        <v>286</v>
      </c>
      <c r="B4" s="230"/>
      <c r="C4" s="230"/>
      <c r="D4" s="230"/>
      <c r="E4" s="230"/>
    </row>
    <row r="5" spans="1:5" x14ac:dyDescent="0.25">
      <c r="A5" s="128" t="s">
        <v>38</v>
      </c>
      <c r="B5" s="128" t="s">
        <v>39</v>
      </c>
      <c r="C5" s="128" t="s">
        <v>40</v>
      </c>
      <c r="D5" s="128" t="s">
        <v>41</v>
      </c>
      <c r="E5" s="128" t="s">
        <v>42</v>
      </c>
    </row>
    <row r="6" spans="1:5" x14ac:dyDescent="0.25">
      <c r="A6" s="129">
        <v>1</v>
      </c>
      <c r="B6" s="130" t="s">
        <v>182</v>
      </c>
      <c r="C6" s="130" t="s">
        <v>3</v>
      </c>
      <c r="D6" s="130" t="s">
        <v>43</v>
      </c>
      <c r="E6" s="131" t="s">
        <v>407</v>
      </c>
    </row>
    <row r="7" spans="1:5" x14ac:dyDescent="0.25">
      <c r="A7" s="129">
        <v>2</v>
      </c>
      <c r="B7" s="130" t="s">
        <v>37</v>
      </c>
      <c r="C7" s="130" t="s">
        <v>184</v>
      </c>
      <c r="D7" s="130" t="s">
        <v>43</v>
      </c>
      <c r="E7" s="131" t="s">
        <v>470</v>
      </c>
    </row>
    <row r="8" spans="1:5" x14ac:dyDescent="0.25">
      <c r="A8" s="129">
        <v>3</v>
      </c>
      <c r="B8" s="130" t="s">
        <v>183</v>
      </c>
      <c r="C8" s="130" t="s">
        <v>121</v>
      </c>
      <c r="D8" s="130" t="s">
        <v>44</v>
      </c>
      <c r="E8" s="131" t="s">
        <v>471</v>
      </c>
    </row>
    <row r="9" spans="1:5" x14ac:dyDescent="0.25">
      <c r="A9" s="129">
        <v>4</v>
      </c>
      <c r="B9" s="130" t="s">
        <v>33</v>
      </c>
      <c r="C9" s="130" t="s">
        <v>34</v>
      </c>
      <c r="D9" s="130" t="s">
        <v>44</v>
      </c>
      <c r="E9" s="131" t="s">
        <v>472</v>
      </c>
    </row>
    <row r="10" spans="1:5" x14ac:dyDescent="0.25">
      <c r="A10" s="129">
        <v>5</v>
      </c>
      <c r="B10" s="130" t="s">
        <v>120</v>
      </c>
      <c r="C10" s="130" t="s">
        <v>198</v>
      </c>
      <c r="D10" s="130" t="s">
        <v>44</v>
      </c>
      <c r="E10" s="130"/>
    </row>
    <row r="11" spans="1:5" s="8" customFormat="1" x14ac:dyDescent="0.25">
      <c r="A11" s="129">
        <v>6</v>
      </c>
      <c r="B11" s="130" t="s">
        <v>86</v>
      </c>
      <c r="C11" s="130" t="s">
        <v>85</v>
      </c>
      <c r="D11" s="130" t="s">
        <v>44</v>
      </c>
      <c r="E11" s="231" t="s">
        <v>710</v>
      </c>
    </row>
    <row r="12" spans="1:5" s="8" customFormat="1" ht="17.25" customHeight="1" x14ac:dyDescent="0.25">
      <c r="A12" s="129">
        <v>7</v>
      </c>
      <c r="B12" s="130" t="s">
        <v>122</v>
      </c>
      <c r="C12" s="130" t="s">
        <v>123</v>
      </c>
      <c r="D12" s="130" t="s">
        <v>44</v>
      </c>
      <c r="E12" s="232"/>
    </row>
    <row r="13" spans="1:5" s="8" customFormat="1" ht="17.25" customHeight="1" x14ac:dyDescent="0.25">
      <c r="A13" s="129">
        <v>8</v>
      </c>
      <c r="B13" s="130" t="s">
        <v>124</v>
      </c>
      <c r="C13" s="130" t="s">
        <v>128</v>
      </c>
      <c r="D13" s="130" t="s">
        <v>44</v>
      </c>
      <c r="E13" s="232"/>
    </row>
    <row r="14" spans="1:5" s="8" customFormat="1" ht="17.25" customHeight="1" x14ac:dyDescent="0.25">
      <c r="A14" s="129">
        <v>9</v>
      </c>
      <c r="B14" s="130" t="s">
        <v>125</v>
      </c>
      <c r="C14" s="130" t="s">
        <v>129</v>
      </c>
      <c r="D14" s="130" t="s">
        <v>44</v>
      </c>
      <c r="E14" s="232"/>
    </row>
    <row r="15" spans="1:5" s="8" customFormat="1" ht="17.25" customHeight="1" x14ac:dyDescent="0.25">
      <c r="A15" s="129">
        <v>10</v>
      </c>
      <c r="B15" s="130" t="s">
        <v>126</v>
      </c>
      <c r="C15" s="130" t="s">
        <v>130</v>
      </c>
      <c r="D15" s="130" t="s">
        <v>44</v>
      </c>
      <c r="E15" s="232"/>
    </row>
    <row r="16" spans="1:5" s="8" customFormat="1" ht="17.25" customHeight="1" x14ac:dyDescent="0.25">
      <c r="A16" s="129">
        <v>11</v>
      </c>
      <c r="B16" s="130" t="s">
        <v>127</v>
      </c>
      <c r="C16" s="130" t="s">
        <v>131</v>
      </c>
      <c r="D16" s="130" t="s">
        <v>44</v>
      </c>
      <c r="E16" s="232"/>
    </row>
    <row r="17" spans="1:5" s="8" customFormat="1" x14ac:dyDescent="0.25">
      <c r="A17" s="129">
        <v>12</v>
      </c>
      <c r="B17" s="130" t="s">
        <v>132</v>
      </c>
      <c r="C17" s="130" t="s">
        <v>133</v>
      </c>
      <c r="D17" s="130" t="s">
        <v>44</v>
      </c>
      <c r="E17" s="232"/>
    </row>
    <row r="18" spans="1:5" s="8" customFormat="1" x14ac:dyDescent="0.25">
      <c r="A18" s="129">
        <v>13</v>
      </c>
      <c r="B18" s="130" t="s">
        <v>134</v>
      </c>
      <c r="C18" s="130" t="s">
        <v>135</v>
      </c>
      <c r="D18" s="130" t="s">
        <v>44</v>
      </c>
      <c r="E18" s="232"/>
    </row>
    <row r="19" spans="1:5" s="8" customFormat="1" x14ac:dyDescent="0.25">
      <c r="A19" s="129">
        <v>14</v>
      </c>
      <c r="B19" s="130" t="s">
        <v>136</v>
      </c>
      <c r="C19" s="130" t="s">
        <v>137</v>
      </c>
      <c r="D19" s="130" t="s">
        <v>44</v>
      </c>
      <c r="E19" s="232"/>
    </row>
    <row r="20" spans="1:5" s="8" customFormat="1" x14ac:dyDescent="0.25">
      <c r="A20" s="129">
        <v>15</v>
      </c>
      <c r="B20" s="130" t="s">
        <v>138</v>
      </c>
      <c r="C20" s="130" t="s">
        <v>139</v>
      </c>
      <c r="D20" s="130" t="s">
        <v>44</v>
      </c>
      <c r="E20" s="232"/>
    </row>
    <row r="21" spans="1:5" s="8" customFormat="1" x14ac:dyDescent="0.25">
      <c r="A21" s="129">
        <v>16</v>
      </c>
      <c r="B21" s="130" t="s">
        <v>140</v>
      </c>
      <c r="C21" s="130" t="s">
        <v>141</v>
      </c>
      <c r="D21" s="130" t="s">
        <v>44</v>
      </c>
      <c r="E21" s="232"/>
    </row>
    <row r="22" spans="1:5" s="8" customFormat="1" x14ac:dyDescent="0.25">
      <c r="A22" s="129">
        <v>17</v>
      </c>
      <c r="B22" s="130" t="s">
        <v>142</v>
      </c>
      <c r="C22" s="130" t="s">
        <v>143</v>
      </c>
      <c r="D22" s="130" t="s">
        <v>44</v>
      </c>
      <c r="E22" s="232"/>
    </row>
    <row r="23" spans="1:5" x14ac:dyDescent="0.25">
      <c r="A23" s="129">
        <v>18</v>
      </c>
      <c r="B23" s="130" t="s">
        <v>144</v>
      </c>
      <c r="C23" s="130" t="s">
        <v>145</v>
      </c>
      <c r="D23" s="130" t="s">
        <v>44</v>
      </c>
      <c r="E23" s="232"/>
    </row>
    <row r="24" spans="1:5" s="8" customFormat="1" x14ac:dyDescent="0.25">
      <c r="A24" s="129">
        <v>19</v>
      </c>
      <c r="B24" s="130" t="s">
        <v>146</v>
      </c>
      <c r="C24" s="130" t="s">
        <v>147</v>
      </c>
      <c r="D24" s="130" t="s">
        <v>44</v>
      </c>
      <c r="E24" s="232"/>
    </row>
    <row r="25" spans="1:5" s="8" customFormat="1" x14ac:dyDescent="0.25">
      <c r="A25" s="129">
        <v>20</v>
      </c>
      <c r="B25" s="130" t="s">
        <v>148</v>
      </c>
      <c r="C25" s="130" t="s">
        <v>149</v>
      </c>
      <c r="D25" s="130" t="s">
        <v>44</v>
      </c>
      <c r="E25" s="232"/>
    </row>
    <row r="26" spans="1:5" s="8" customFormat="1" x14ac:dyDescent="0.25">
      <c r="A26" s="129">
        <v>21</v>
      </c>
      <c r="B26" s="130" t="s">
        <v>150</v>
      </c>
      <c r="C26" s="130" t="s">
        <v>151</v>
      </c>
      <c r="D26" s="130" t="s">
        <v>44</v>
      </c>
      <c r="E26" s="233"/>
    </row>
    <row r="27" spans="1:5" x14ac:dyDescent="0.25">
      <c r="A27" s="129">
        <v>22</v>
      </c>
      <c r="B27" s="130" t="s">
        <v>46</v>
      </c>
      <c r="C27" s="130" t="s">
        <v>477</v>
      </c>
      <c r="D27" s="130" t="s">
        <v>44</v>
      </c>
      <c r="E27" s="130"/>
    </row>
    <row r="28" spans="1:5" ht="85.5" x14ac:dyDescent="0.25">
      <c r="A28" s="129">
        <v>23</v>
      </c>
      <c r="B28" s="130" t="s">
        <v>465</v>
      </c>
      <c r="C28" s="133" t="s">
        <v>476</v>
      </c>
      <c r="D28" s="134" t="s">
        <v>285</v>
      </c>
      <c r="E28" s="134" t="s">
        <v>573</v>
      </c>
    </row>
    <row r="29" spans="1:5" x14ac:dyDescent="0.25">
      <c r="E29" s="65"/>
    </row>
  </sheetData>
  <mergeCells count="4">
    <mergeCell ref="A1:E1"/>
    <mergeCell ref="A2:E2"/>
    <mergeCell ref="A4:E4"/>
    <mergeCell ref="E11:E26"/>
  </mergeCells>
  <hyperlinks>
    <hyperlink ref="E6" location="'Industry Sectors'!A1" display="See &quot;Industry Sectors&quot; tab for values" xr:uid="{B7785E33-7D1E-4FF6-BB40-06BA36B1BF2D}"/>
    <hyperlink ref="E7" location="'Transition Regions'!A1" display="See &quot;Transition Regions&quot; tab for values" xr:uid="{37848FDD-8275-4D3A-A249-948FD37040C3}"/>
    <hyperlink ref="E8" location="'Credit Quality Buckets'!A1" display="See &quot;Credit Quality Buckets&quot; tab for values" xr:uid="{8D33EA56-D39E-456B-8217-EFB468A74477}"/>
    <hyperlink ref="E9" location="'Transition Asset Classes'!A1" display="See &quot;Transition Asset Classes&quot; tab for values" xr:uid="{CDF1EAC6-D273-4F39-99E1-DF5686779531}"/>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61101-03BA-4957-BE79-28F730C1B45E}">
  <sheetPr>
    <tabColor theme="4" tint="0.39997558519241921"/>
  </sheetPr>
  <dimension ref="A1:E24"/>
  <sheetViews>
    <sheetView zoomScaleNormal="100" workbookViewId="0">
      <selection sqref="A1:E1"/>
    </sheetView>
  </sheetViews>
  <sheetFormatPr defaultRowHeight="15" x14ac:dyDescent="0.25"/>
  <cols>
    <col min="1" max="1" width="5.140625" customWidth="1"/>
    <col min="2" max="2" width="40.42578125" customWidth="1"/>
    <col min="3" max="3" width="79.28515625" customWidth="1"/>
    <col min="4" max="4" width="19.28515625" customWidth="1"/>
    <col min="5" max="5" width="71.42578125" customWidth="1"/>
  </cols>
  <sheetData>
    <row r="1" spans="1:5" ht="15.75" x14ac:dyDescent="0.25">
      <c r="A1" s="228" t="s">
        <v>304</v>
      </c>
      <c r="B1" s="228"/>
      <c r="C1" s="228"/>
      <c r="D1" s="228"/>
      <c r="E1" s="228"/>
    </row>
    <row r="2" spans="1:5" ht="114" customHeight="1" x14ac:dyDescent="0.25">
      <c r="A2" s="234" t="s">
        <v>568</v>
      </c>
      <c r="B2" s="234"/>
      <c r="C2" s="234"/>
      <c r="D2" s="234"/>
      <c r="E2" s="234"/>
    </row>
    <row r="4" spans="1:5" x14ac:dyDescent="0.25">
      <c r="A4" s="230" t="s">
        <v>464</v>
      </c>
      <c r="B4" s="230"/>
      <c r="C4" s="230"/>
      <c r="D4" s="230"/>
      <c r="E4" s="230"/>
    </row>
    <row r="5" spans="1:5" x14ac:dyDescent="0.25">
      <c r="A5" s="128" t="s">
        <v>38</v>
      </c>
      <c r="B5" s="128" t="s">
        <v>39</v>
      </c>
      <c r="C5" s="128" t="s">
        <v>40</v>
      </c>
      <c r="D5" s="128" t="s">
        <v>41</v>
      </c>
      <c r="E5" s="128" t="s">
        <v>42</v>
      </c>
    </row>
    <row r="6" spans="1:5" s="113" customFormat="1" ht="90" x14ac:dyDescent="0.25">
      <c r="A6" s="129">
        <v>1</v>
      </c>
      <c r="B6" s="130" t="s">
        <v>182</v>
      </c>
      <c r="C6" s="130" t="s">
        <v>711</v>
      </c>
      <c r="D6" s="130" t="s">
        <v>43</v>
      </c>
      <c r="E6" s="136" t="s">
        <v>713</v>
      </c>
    </row>
    <row r="7" spans="1:5" ht="24.75" customHeight="1" x14ac:dyDescent="0.25">
      <c r="A7" s="129">
        <v>2</v>
      </c>
      <c r="B7" s="130" t="s">
        <v>37</v>
      </c>
      <c r="C7" s="130" t="s">
        <v>184</v>
      </c>
      <c r="D7" s="130" t="s">
        <v>43</v>
      </c>
      <c r="E7" s="87" t="s">
        <v>569</v>
      </c>
    </row>
    <row r="8" spans="1:5" ht="57" x14ac:dyDescent="0.25">
      <c r="A8" s="129">
        <v>3</v>
      </c>
      <c r="B8" s="130" t="s">
        <v>120</v>
      </c>
      <c r="C8" s="130" t="s">
        <v>303</v>
      </c>
      <c r="D8" s="130" t="s">
        <v>44</v>
      </c>
      <c r="E8" s="135" t="s">
        <v>712</v>
      </c>
    </row>
    <row r="9" spans="1:5" s="8" customFormat="1" x14ac:dyDescent="0.25">
      <c r="A9" s="129">
        <v>4</v>
      </c>
      <c r="B9" s="130" t="s">
        <v>153</v>
      </c>
      <c r="C9" s="130" t="s">
        <v>288</v>
      </c>
      <c r="D9" s="130" t="s">
        <v>44</v>
      </c>
      <c r="E9" s="231" t="s">
        <v>287</v>
      </c>
    </row>
    <row r="10" spans="1:5" s="8" customFormat="1" x14ac:dyDescent="0.25">
      <c r="A10" s="129">
        <v>5</v>
      </c>
      <c r="B10" s="130" t="s">
        <v>154</v>
      </c>
      <c r="C10" s="130" t="s">
        <v>289</v>
      </c>
      <c r="D10" s="130" t="s">
        <v>44</v>
      </c>
      <c r="E10" s="232"/>
    </row>
    <row r="11" spans="1:5" s="8" customFormat="1" x14ac:dyDescent="0.25">
      <c r="A11" s="129">
        <v>6</v>
      </c>
      <c r="B11" s="130" t="s">
        <v>155</v>
      </c>
      <c r="C11" s="130" t="s">
        <v>290</v>
      </c>
      <c r="D11" s="130" t="s">
        <v>44</v>
      </c>
      <c r="E11" s="232"/>
    </row>
    <row r="12" spans="1:5" s="8" customFormat="1" x14ac:dyDescent="0.25">
      <c r="A12" s="129">
        <v>7</v>
      </c>
      <c r="B12" s="130" t="s">
        <v>156</v>
      </c>
      <c r="C12" s="130" t="s">
        <v>291</v>
      </c>
      <c r="D12" s="130" t="s">
        <v>44</v>
      </c>
      <c r="E12" s="232"/>
    </row>
    <row r="13" spans="1:5" s="8" customFormat="1" x14ac:dyDescent="0.25">
      <c r="A13" s="129">
        <v>8</v>
      </c>
      <c r="B13" s="130" t="s">
        <v>157</v>
      </c>
      <c r="C13" s="130" t="s">
        <v>292</v>
      </c>
      <c r="D13" s="130" t="s">
        <v>44</v>
      </c>
      <c r="E13" s="232"/>
    </row>
    <row r="14" spans="1:5" s="8" customFormat="1" x14ac:dyDescent="0.25">
      <c r="A14" s="129">
        <v>9</v>
      </c>
      <c r="B14" s="130" t="s">
        <v>158</v>
      </c>
      <c r="C14" s="130" t="s">
        <v>293</v>
      </c>
      <c r="D14" s="130" t="s">
        <v>44</v>
      </c>
      <c r="E14" s="232"/>
    </row>
    <row r="15" spans="1:5" s="8" customFormat="1" x14ac:dyDescent="0.25">
      <c r="A15" s="129">
        <v>10</v>
      </c>
      <c r="B15" s="130" t="s">
        <v>159</v>
      </c>
      <c r="C15" s="130" t="s">
        <v>294</v>
      </c>
      <c r="D15" s="130" t="s">
        <v>44</v>
      </c>
      <c r="E15" s="232"/>
    </row>
    <row r="16" spans="1:5" s="8" customFormat="1" x14ac:dyDescent="0.25">
      <c r="A16" s="129">
        <v>11</v>
      </c>
      <c r="B16" s="130" t="s">
        <v>160</v>
      </c>
      <c r="C16" s="130" t="s">
        <v>295</v>
      </c>
      <c r="D16" s="130" t="s">
        <v>44</v>
      </c>
      <c r="E16" s="232"/>
    </row>
    <row r="17" spans="1:5" s="8" customFormat="1" x14ac:dyDescent="0.25">
      <c r="A17" s="129">
        <v>12</v>
      </c>
      <c r="B17" s="130" t="s">
        <v>161</v>
      </c>
      <c r="C17" s="130" t="s">
        <v>296</v>
      </c>
      <c r="D17" s="130" t="s">
        <v>44</v>
      </c>
      <c r="E17" s="232"/>
    </row>
    <row r="18" spans="1:5" s="8" customFormat="1" x14ac:dyDescent="0.25">
      <c r="A18" s="129">
        <v>13</v>
      </c>
      <c r="B18" s="130" t="s">
        <v>162</v>
      </c>
      <c r="C18" s="130" t="s">
        <v>297</v>
      </c>
      <c r="D18" s="130" t="s">
        <v>44</v>
      </c>
      <c r="E18" s="232"/>
    </row>
    <row r="19" spans="1:5" s="8" customFormat="1" x14ac:dyDescent="0.25">
      <c r="A19" s="129">
        <v>14</v>
      </c>
      <c r="B19" s="130" t="s">
        <v>163</v>
      </c>
      <c r="C19" s="130" t="s">
        <v>298</v>
      </c>
      <c r="D19" s="130" t="s">
        <v>44</v>
      </c>
      <c r="E19" s="232"/>
    </row>
    <row r="20" spans="1:5" x14ac:dyDescent="0.25">
      <c r="A20" s="129">
        <v>15</v>
      </c>
      <c r="B20" s="130" t="s">
        <v>164</v>
      </c>
      <c r="C20" s="130" t="s">
        <v>299</v>
      </c>
      <c r="D20" s="130" t="s">
        <v>44</v>
      </c>
      <c r="E20" s="232"/>
    </row>
    <row r="21" spans="1:5" s="8" customFormat="1" x14ac:dyDescent="0.25">
      <c r="A21" s="129">
        <v>16</v>
      </c>
      <c r="B21" s="130" t="s">
        <v>165</v>
      </c>
      <c r="C21" s="130" t="s">
        <v>300</v>
      </c>
      <c r="D21" s="130" t="s">
        <v>44</v>
      </c>
      <c r="E21" s="232"/>
    </row>
    <row r="22" spans="1:5" s="8" customFormat="1" x14ac:dyDescent="0.25">
      <c r="A22" s="129">
        <v>17</v>
      </c>
      <c r="B22" s="130" t="s">
        <v>166</v>
      </c>
      <c r="C22" s="130" t="s">
        <v>301</v>
      </c>
      <c r="D22" s="130" t="s">
        <v>44</v>
      </c>
      <c r="E22" s="232"/>
    </row>
    <row r="23" spans="1:5" s="8" customFormat="1" x14ac:dyDescent="0.25">
      <c r="A23" s="129">
        <v>18</v>
      </c>
      <c r="B23" s="130" t="s">
        <v>167</v>
      </c>
      <c r="C23" s="130" t="s">
        <v>302</v>
      </c>
      <c r="D23" s="130" t="s">
        <v>44</v>
      </c>
      <c r="E23" s="233"/>
    </row>
    <row r="24" spans="1:5" s="8" customFormat="1" ht="28.5" x14ac:dyDescent="0.25">
      <c r="A24" s="129">
        <v>19</v>
      </c>
      <c r="B24" s="130" t="s">
        <v>575</v>
      </c>
      <c r="C24" s="130" t="s">
        <v>576</v>
      </c>
      <c r="D24" s="130" t="s">
        <v>44</v>
      </c>
      <c r="E24" s="130" t="s">
        <v>574</v>
      </c>
    </row>
  </sheetData>
  <mergeCells count="4">
    <mergeCell ref="E9:E23"/>
    <mergeCell ref="A1:E1"/>
    <mergeCell ref="A2:E2"/>
    <mergeCell ref="A4:E4"/>
  </mergeCells>
  <hyperlinks>
    <hyperlink ref="E6" location="'Market Risk Common Shares'!A1" display="'Market Risk Common Shares'!A1" xr:uid="{738CB4E6-473A-4F5E-8926-9E8D5EE5512C}"/>
    <hyperlink ref="E7" location="'Transition Regions'!A1" display="See &quot;Transition Regions&quot; tab for expected values" xr:uid="{DBDE2F9D-F9B7-4B8B-90C8-EEF5682F8F81}"/>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5E4C9-073C-40F9-8819-6CD0DA1D90FF}">
  <sheetPr>
    <tabColor theme="4" tint="0.39997558519241921"/>
  </sheetPr>
  <dimension ref="A1:E27"/>
  <sheetViews>
    <sheetView zoomScaleNormal="100" workbookViewId="0">
      <selection sqref="A1:E1"/>
    </sheetView>
  </sheetViews>
  <sheetFormatPr defaultRowHeight="15" x14ac:dyDescent="0.25"/>
  <cols>
    <col min="1" max="1" width="5.140625" customWidth="1"/>
    <col min="2" max="2" width="28.85546875" customWidth="1"/>
    <col min="3" max="3" width="87.28515625" customWidth="1"/>
    <col min="4" max="4" width="19.28515625" customWidth="1"/>
    <col min="5" max="5" width="80.85546875" customWidth="1"/>
  </cols>
  <sheetData>
    <row r="1" spans="1:5" ht="15.75" x14ac:dyDescent="0.25">
      <c r="A1" s="228" t="s">
        <v>306</v>
      </c>
      <c r="B1" s="228"/>
      <c r="C1" s="228"/>
      <c r="D1" s="228"/>
      <c r="E1" s="228"/>
    </row>
    <row r="2" spans="1:5" ht="121.5" customHeight="1" x14ac:dyDescent="0.25">
      <c r="A2" s="229" t="s">
        <v>570</v>
      </c>
      <c r="B2" s="229"/>
      <c r="C2" s="229"/>
      <c r="D2" s="229"/>
      <c r="E2" s="229"/>
    </row>
    <row r="3" spans="1:5" ht="12" customHeight="1" x14ac:dyDescent="0.25">
      <c r="A3" s="118"/>
      <c r="B3" s="118"/>
      <c r="C3" s="118"/>
      <c r="D3" s="118"/>
      <c r="E3" s="118"/>
    </row>
    <row r="4" spans="1:5" x14ac:dyDescent="0.25">
      <c r="A4" s="230" t="s">
        <v>479</v>
      </c>
      <c r="B4" s="230"/>
      <c r="C4" s="230"/>
      <c r="D4" s="230"/>
      <c r="E4" s="230"/>
    </row>
    <row r="5" spans="1:5" x14ac:dyDescent="0.25">
      <c r="A5" s="128" t="s">
        <v>38</v>
      </c>
      <c r="B5" s="128" t="s">
        <v>39</v>
      </c>
      <c r="C5" s="128" t="s">
        <v>40</v>
      </c>
      <c r="D5" s="128" t="s">
        <v>41</v>
      </c>
      <c r="E5" s="128" t="s">
        <v>42</v>
      </c>
    </row>
    <row r="6" spans="1:5" ht="75" x14ac:dyDescent="0.25">
      <c r="A6" s="129">
        <v>1</v>
      </c>
      <c r="B6" s="130" t="s">
        <v>182</v>
      </c>
      <c r="C6" s="130" t="s">
        <v>3</v>
      </c>
      <c r="D6" s="130" t="s">
        <v>43</v>
      </c>
      <c r="E6" s="87" t="s">
        <v>714</v>
      </c>
    </row>
    <row r="7" spans="1:5" x14ac:dyDescent="0.25">
      <c r="A7" s="129">
        <v>2</v>
      </c>
      <c r="B7" s="130" t="s">
        <v>37</v>
      </c>
      <c r="C7" s="130" t="s">
        <v>184</v>
      </c>
      <c r="D7" s="130" t="s">
        <v>43</v>
      </c>
      <c r="E7" s="87" t="s">
        <v>572</v>
      </c>
    </row>
    <row r="8" spans="1:5" ht="60" x14ac:dyDescent="0.25">
      <c r="A8" s="129">
        <v>3</v>
      </c>
      <c r="B8" s="130" t="s">
        <v>183</v>
      </c>
      <c r="C8" s="130" t="s">
        <v>121</v>
      </c>
      <c r="D8" s="130" t="s">
        <v>44</v>
      </c>
      <c r="E8" s="138" t="s">
        <v>755</v>
      </c>
    </row>
    <row r="9" spans="1:5" x14ac:dyDescent="0.25">
      <c r="A9" s="129">
        <v>4</v>
      </c>
      <c r="B9" s="130" t="s">
        <v>33</v>
      </c>
      <c r="C9" s="130" t="s">
        <v>34</v>
      </c>
      <c r="D9" s="130" t="s">
        <v>44</v>
      </c>
      <c r="E9" s="87" t="s">
        <v>578</v>
      </c>
    </row>
    <row r="10" spans="1:5" ht="71.25" x14ac:dyDescent="0.25">
      <c r="A10" s="129">
        <v>5</v>
      </c>
      <c r="B10" s="130" t="s">
        <v>120</v>
      </c>
      <c r="C10" s="130" t="s">
        <v>152</v>
      </c>
      <c r="D10" s="130" t="s">
        <v>44</v>
      </c>
      <c r="E10" s="130" t="s">
        <v>579</v>
      </c>
    </row>
    <row r="11" spans="1:5" x14ac:dyDescent="0.25">
      <c r="A11" s="129">
        <v>6</v>
      </c>
      <c r="B11" s="130" t="s">
        <v>153</v>
      </c>
      <c r="C11" s="130" t="s">
        <v>288</v>
      </c>
      <c r="D11" s="130" t="s">
        <v>44</v>
      </c>
      <c r="E11" s="130"/>
    </row>
    <row r="12" spans="1:5" x14ac:dyDescent="0.25">
      <c r="A12" s="129">
        <v>7</v>
      </c>
      <c r="B12" s="130" t="s">
        <v>154</v>
      </c>
      <c r="C12" s="130" t="s">
        <v>289</v>
      </c>
      <c r="D12" s="130" t="s">
        <v>44</v>
      </c>
      <c r="E12" s="130"/>
    </row>
    <row r="13" spans="1:5" x14ac:dyDescent="0.25">
      <c r="A13" s="129">
        <v>8</v>
      </c>
      <c r="B13" s="130" t="s">
        <v>155</v>
      </c>
      <c r="C13" s="130" t="s">
        <v>290</v>
      </c>
      <c r="D13" s="130" t="s">
        <v>44</v>
      </c>
      <c r="E13" s="130"/>
    </row>
    <row r="14" spans="1:5" x14ac:dyDescent="0.25">
      <c r="A14" s="129">
        <v>9</v>
      </c>
      <c r="B14" s="130" t="s">
        <v>156</v>
      </c>
      <c r="C14" s="130" t="s">
        <v>291</v>
      </c>
      <c r="D14" s="130" t="s">
        <v>44</v>
      </c>
      <c r="E14" s="130"/>
    </row>
    <row r="15" spans="1:5" x14ac:dyDescent="0.25">
      <c r="A15" s="129">
        <v>10</v>
      </c>
      <c r="B15" s="130" t="s">
        <v>157</v>
      </c>
      <c r="C15" s="130" t="s">
        <v>292</v>
      </c>
      <c r="D15" s="130" t="s">
        <v>44</v>
      </c>
      <c r="E15" s="130"/>
    </row>
    <row r="16" spans="1:5" x14ac:dyDescent="0.25">
      <c r="A16" s="129">
        <v>11</v>
      </c>
      <c r="B16" s="130" t="s">
        <v>158</v>
      </c>
      <c r="C16" s="130" t="s">
        <v>293</v>
      </c>
      <c r="D16" s="130" t="s">
        <v>44</v>
      </c>
      <c r="E16" s="130"/>
    </row>
    <row r="17" spans="1:5" x14ac:dyDescent="0.25">
      <c r="A17" s="129">
        <v>12</v>
      </c>
      <c r="B17" s="130" t="s">
        <v>159</v>
      </c>
      <c r="C17" s="130" t="s">
        <v>294</v>
      </c>
      <c r="D17" s="130" t="s">
        <v>44</v>
      </c>
      <c r="E17" s="130"/>
    </row>
    <row r="18" spans="1:5" x14ac:dyDescent="0.25">
      <c r="A18" s="129">
        <v>13</v>
      </c>
      <c r="B18" s="130" t="s">
        <v>160</v>
      </c>
      <c r="C18" s="130" t="s">
        <v>295</v>
      </c>
      <c r="D18" s="130" t="s">
        <v>44</v>
      </c>
      <c r="E18" s="130"/>
    </row>
    <row r="19" spans="1:5" x14ac:dyDescent="0.25">
      <c r="A19" s="129">
        <v>14</v>
      </c>
      <c r="B19" s="130" t="s">
        <v>161</v>
      </c>
      <c r="C19" s="130" t="s">
        <v>296</v>
      </c>
      <c r="D19" s="130" t="s">
        <v>44</v>
      </c>
      <c r="E19" s="130"/>
    </row>
    <row r="20" spans="1:5" x14ac:dyDescent="0.25">
      <c r="A20" s="129">
        <v>15</v>
      </c>
      <c r="B20" s="130" t="s">
        <v>162</v>
      </c>
      <c r="C20" s="130" t="s">
        <v>297</v>
      </c>
      <c r="D20" s="130" t="s">
        <v>44</v>
      </c>
      <c r="E20" s="130"/>
    </row>
    <row r="21" spans="1:5" x14ac:dyDescent="0.25">
      <c r="A21" s="129">
        <v>16</v>
      </c>
      <c r="B21" s="130" t="s">
        <v>163</v>
      </c>
      <c r="C21" s="130" t="s">
        <v>298</v>
      </c>
      <c r="D21" s="130" t="s">
        <v>44</v>
      </c>
      <c r="E21" s="130"/>
    </row>
    <row r="22" spans="1:5" x14ac:dyDescent="0.25">
      <c r="A22" s="129">
        <v>17</v>
      </c>
      <c r="B22" s="130" t="s">
        <v>164</v>
      </c>
      <c r="C22" s="130" t="s">
        <v>299</v>
      </c>
      <c r="D22" s="130" t="s">
        <v>44</v>
      </c>
      <c r="E22" s="130"/>
    </row>
    <row r="23" spans="1:5" x14ac:dyDescent="0.25">
      <c r="A23" s="129">
        <v>18</v>
      </c>
      <c r="B23" s="130" t="s">
        <v>165</v>
      </c>
      <c r="C23" s="130" t="s">
        <v>300</v>
      </c>
      <c r="D23" s="130" t="s">
        <v>44</v>
      </c>
      <c r="E23" s="130"/>
    </row>
    <row r="24" spans="1:5" x14ac:dyDescent="0.25">
      <c r="A24" s="129">
        <v>19</v>
      </c>
      <c r="B24" s="130" t="s">
        <v>166</v>
      </c>
      <c r="C24" s="130" t="s">
        <v>301</v>
      </c>
      <c r="D24" s="130" t="s">
        <v>44</v>
      </c>
      <c r="E24" s="130"/>
    </row>
    <row r="25" spans="1:5" x14ac:dyDescent="0.25">
      <c r="A25" s="129">
        <v>20</v>
      </c>
      <c r="B25" s="130" t="s">
        <v>167</v>
      </c>
      <c r="C25" s="130" t="s">
        <v>302</v>
      </c>
      <c r="D25" s="130" t="s">
        <v>44</v>
      </c>
      <c r="E25" s="130"/>
    </row>
    <row r="26" spans="1:5" ht="29.25" x14ac:dyDescent="0.25">
      <c r="A26" s="129">
        <v>21</v>
      </c>
      <c r="B26" s="130" t="s">
        <v>46</v>
      </c>
      <c r="C26" s="130" t="s">
        <v>571</v>
      </c>
      <c r="D26" s="130" t="s">
        <v>44</v>
      </c>
      <c r="E26" s="130"/>
    </row>
    <row r="27" spans="1:5" ht="28.5" x14ac:dyDescent="0.25">
      <c r="A27" s="137">
        <v>22</v>
      </c>
      <c r="B27" s="130" t="s">
        <v>575</v>
      </c>
      <c r="C27" s="130" t="s">
        <v>577</v>
      </c>
      <c r="D27" s="130" t="s">
        <v>44</v>
      </c>
      <c r="E27" s="130" t="s">
        <v>580</v>
      </c>
    </row>
  </sheetData>
  <mergeCells count="3">
    <mergeCell ref="A4:E4"/>
    <mergeCell ref="A1:E1"/>
    <mergeCell ref="A2:E2"/>
  </mergeCells>
  <hyperlinks>
    <hyperlink ref="E6" location="'Industry Sectors'!A1" display="'Industry Sectors'!A1" xr:uid="{A8A30702-B311-4A51-899B-0129DB640B46}"/>
    <hyperlink ref="E7" location="'Transition Regions'!A1" display="See &quot;Transition Regions&quot; tab for expected values" xr:uid="{9F74A74A-61E6-4E97-94F4-18993118F270}"/>
    <hyperlink ref="E8" location="'Credit Quality Buckets'!A1" display="'Credit Quality Buckets'!A1" xr:uid="{19BBF407-DA87-402F-A2C2-BE748C528C95}"/>
    <hyperlink ref="E9" location="'Transition Asset Classes'!A1" display="See &quot;Transition Asset Classes&quot; tab for expected values" xr:uid="{063529FE-CEA3-4F8A-8E20-FE2AB0CE93BD}"/>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E48C6-0E3D-4EB8-8770-F30CD217F9F3}">
  <sheetPr>
    <tabColor theme="4" tint="0.39997558519241921"/>
  </sheetPr>
  <dimension ref="A1:E16"/>
  <sheetViews>
    <sheetView zoomScale="115" zoomScaleNormal="115" workbookViewId="0">
      <selection sqref="A1:E1"/>
    </sheetView>
  </sheetViews>
  <sheetFormatPr defaultRowHeight="15" x14ac:dyDescent="0.25"/>
  <cols>
    <col min="1" max="1" width="5.140625" customWidth="1"/>
    <col min="2" max="2" width="24.28515625" customWidth="1"/>
    <col min="3" max="3" width="74.28515625" bestFit="1" customWidth="1"/>
    <col min="4" max="4" width="19.28515625" customWidth="1"/>
    <col min="5" max="5" width="53.28515625" customWidth="1"/>
  </cols>
  <sheetData>
    <row r="1" spans="1:5" ht="15.75" x14ac:dyDescent="0.25">
      <c r="A1" s="228" t="s">
        <v>435</v>
      </c>
      <c r="B1" s="228"/>
      <c r="C1" s="228"/>
      <c r="D1" s="228"/>
      <c r="E1" s="228"/>
    </row>
    <row r="2" spans="1:5" ht="234.75" customHeight="1" x14ac:dyDescent="0.25">
      <c r="A2" s="234" t="s">
        <v>756</v>
      </c>
      <c r="B2" s="234"/>
      <c r="C2" s="234"/>
      <c r="D2" s="234"/>
      <c r="E2" s="234"/>
    </row>
    <row r="3" spans="1:5" x14ac:dyDescent="0.25">
      <c r="A3" s="230" t="s">
        <v>555</v>
      </c>
      <c r="B3" s="230"/>
      <c r="C3" s="230"/>
      <c r="D3" s="230"/>
      <c r="E3" s="230"/>
    </row>
    <row r="4" spans="1:5" x14ac:dyDescent="0.25">
      <c r="A4" s="3" t="s">
        <v>38</v>
      </c>
      <c r="B4" s="3" t="s">
        <v>39</v>
      </c>
      <c r="C4" s="3" t="s">
        <v>40</v>
      </c>
      <c r="D4" s="3" t="s">
        <v>41</v>
      </c>
      <c r="E4" s="3" t="s">
        <v>42</v>
      </c>
    </row>
    <row r="5" spans="1:5" x14ac:dyDescent="0.25">
      <c r="A5" s="4">
        <v>1</v>
      </c>
      <c r="B5" s="5" t="s">
        <v>392</v>
      </c>
      <c r="C5" s="5" t="s">
        <v>439</v>
      </c>
      <c r="D5" s="5" t="s">
        <v>43</v>
      </c>
      <c r="E5" s="91" t="s">
        <v>457</v>
      </c>
    </row>
    <row r="6" spans="1:5" ht="24.75" customHeight="1" x14ac:dyDescent="0.25">
      <c r="A6" s="102">
        <v>2</v>
      </c>
      <c r="B6" s="103" t="s">
        <v>557</v>
      </c>
      <c r="C6" s="103" t="s">
        <v>436</v>
      </c>
      <c r="D6" s="103" t="s">
        <v>43</v>
      </c>
      <c r="E6" s="116" t="s">
        <v>458</v>
      </c>
    </row>
    <row r="7" spans="1:5" x14ac:dyDescent="0.25">
      <c r="A7" s="4">
        <v>3</v>
      </c>
      <c r="B7" s="5" t="s">
        <v>120</v>
      </c>
      <c r="C7" s="5" t="s">
        <v>474</v>
      </c>
      <c r="D7" s="5" t="s">
        <v>44</v>
      </c>
      <c r="E7" s="5"/>
    </row>
    <row r="8" spans="1:5" x14ac:dyDescent="0.25">
      <c r="A8" s="4">
        <v>4</v>
      </c>
      <c r="B8" s="5" t="s">
        <v>554</v>
      </c>
      <c r="C8" s="5" t="s">
        <v>760</v>
      </c>
      <c r="D8" s="5" t="s">
        <v>44</v>
      </c>
      <c r="E8" s="5"/>
    </row>
    <row r="9" spans="1:5" x14ac:dyDescent="0.25">
      <c r="E9" s="106"/>
    </row>
    <row r="10" spans="1:5" x14ac:dyDescent="0.25">
      <c r="B10" s="114"/>
    </row>
    <row r="11" spans="1:5" x14ac:dyDescent="0.25">
      <c r="A11" s="230" t="s">
        <v>556</v>
      </c>
      <c r="B11" s="230"/>
      <c r="C11" s="230"/>
      <c r="D11" s="230"/>
      <c r="E11" s="230"/>
    </row>
    <row r="12" spans="1:5" x14ac:dyDescent="0.25">
      <c r="A12" s="3" t="s">
        <v>38</v>
      </c>
      <c r="B12" s="3" t="s">
        <v>39</v>
      </c>
      <c r="C12" s="3" t="s">
        <v>40</v>
      </c>
      <c r="D12" s="3" t="s">
        <v>41</v>
      </c>
      <c r="E12" s="3" t="s">
        <v>42</v>
      </c>
    </row>
    <row r="13" spans="1:5" x14ac:dyDescent="0.25">
      <c r="A13" s="4">
        <v>1</v>
      </c>
      <c r="B13" s="5" t="s">
        <v>392</v>
      </c>
      <c r="C13" s="5" t="s">
        <v>439</v>
      </c>
      <c r="D13" s="5" t="s">
        <v>43</v>
      </c>
      <c r="E13" s="115" t="s">
        <v>457</v>
      </c>
    </row>
    <row r="14" spans="1:5" ht="22.5" customHeight="1" x14ac:dyDescent="0.25">
      <c r="A14" s="104">
        <v>2</v>
      </c>
      <c r="B14" s="105" t="s">
        <v>437</v>
      </c>
      <c r="C14" s="105" t="s">
        <v>438</v>
      </c>
      <c r="D14" s="105" t="s">
        <v>43</v>
      </c>
      <c r="E14" s="119" t="s">
        <v>458</v>
      </c>
    </row>
    <row r="15" spans="1:5" x14ac:dyDescent="0.25">
      <c r="A15" s="4">
        <v>3</v>
      </c>
      <c r="B15" s="5" t="s">
        <v>120</v>
      </c>
      <c r="C15" s="5" t="s">
        <v>474</v>
      </c>
      <c r="D15" s="5" t="s">
        <v>44</v>
      </c>
      <c r="E15" s="5"/>
    </row>
    <row r="16" spans="1:5" x14ac:dyDescent="0.25">
      <c r="A16" s="4">
        <v>4</v>
      </c>
      <c r="B16" s="5" t="s">
        <v>554</v>
      </c>
      <c r="C16" s="5" t="s">
        <v>760</v>
      </c>
      <c r="D16" s="5" t="s">
        <v>44</v>
      </c>
      <c r="E16" s="5"/>
    </row>
  </sheetData>
  <mergeCells count="4">
    <mergeCell ref="A1:E1"/>
    <mergeCell ref="A2:E2"/>
    <mergeCell ref="A3:E3"/>
    <mergeCell ref="A11:E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0F7F7-768C-454B-9F87-B9A5B61207ED}">
  <sheetPr>
    <tabColor theme="4" tint="0.39997558519241921"/>
  </sheetPr>
  <dimension ref="A1:E16"/>
  <sheetViews>
    <sheetView zoomScaleNormal="100" workbookViewId="0">
      <selection sqref="A1:E1"/>
    </sheetView>
  </sheetViews>
  <sheetFormatPr defaultRowHeight="15" x14ac:dyDescent="0.25"/>
  <cols>
    <col min="1" max="1" width="6.5703125" customWidth="1"/>
    <col min="2" max="2" width="45" customWidth="1"/>
    <col min="3" max="3" width="65.28515625" customWidth="1"/>
    <col min="4" max="4" width="19.28515625" customWidth="1"/>
    <col min="5" max="5" width="53.28515625" customWidth="1"/>
  </cols>
  <sheetData>
    <row r="1" spans="1:5" ht="15.75" x14ac:dyDescent="0.25">
      <c r="A1" s="228" t="s">
        <v>583</v>
      </c>
      <c r="B1" s="228"/>
      <c r="C1" s="228"/>
      <c r="D1" s="228"/>
      <c r="E1" s="228"/>
    </row>
    <row r="2" spans="1:5" ht="180" customHeight="1" x14ac:dyDescent="0.25">
      <c r="A2" s="234" t="s">
        <v>759</v>
      </c>
      <c r="B2" s="234"/>
      <c r="C2" s="234"/>
      <c r="D2" s="234"/>
      <c r="E2" s="234"/>
    </row>
    <row r="3" spans="1:5" x14ac:dyDescent="0.25">
      <c r="A3" s="230" t="s">
        <v>480</v>
      </c>
      <c r="B3" s="230"/>
      <c r="C3" s="230"/>
      <c r="D3" s="230"/>
      <c r="E3" s="230"/>
    </row>
    <row r="4" spans="1:5" x14ac:dyDescent="0.25">
      <c r="A4" s="128" t="s">
        <v>38</v>
      </c>
      <c r="B4" s="128" t="s">
        <v>39</v>
      </c>
      <c r="C4" s="128" t="s">
        <v>40</v>
      </c>
      <c r="D4" s="128" t="s">
        <v>42</v>
      </c>
      <c r="E4" s="128" t="s">
        <v>42</v>
      </c>
    </row>
    <row r="5" spans="1:5" ht="14.25" customHeight="1" x14ac:dyDescent="0.25">
      <c r="A5" s="129">
        <v>1</v>
      </c>
      <c r="B5" s="130" t="s">
        <v>392</v>
      </c>
      <c r="C5" s="130" t="s">
        <v>439</v>
      </c>
      <c r="D5" s="130" t="s">
        <v>43</v>
      </c>
      <c r="E5" s="132" t="s">
        <v>473</v>
      </c>
    </row>
    <row r="6" spans="1:5" ht="14.25" customHeight="1" x14ac:dyDescent="0.25">
      <c r="A6" s="129">
        <v>2</v>
      </c>
      <c r="B6" s="130" t="s">
        <v>393</v>
      </c>
      <c r="C6" s="130" t="s">
        <v>237</v>
      </c>
      <c r="D6" s="130" t="s">
        <v>44</v>
      </c>
      <c r="E6" s="131" t="s">
        <v>581</v>
      </c>
    </row>
    <row r="7" spans="1:5" ht="14.25" customHeight="1" x14ac:dyDescent="0.25">
      <c r="A7" s="129">
        <v>3</v>
      </c>
      <c r="B7" s="130" t="s">
        <v>715</v>
      </c>
      <c r="C7" s="130" t="s">
        <v>716</v>
      </c>
      <c r="D7" s="130" t="s">
        <v>44</v>
      </c>
      <c r="E7" s="131" t="s">
        <v>582</v>
      </c>
    </row>
    <row r="8" spans="1:5" ht="14.25" customHeight="1" x14ac:dyDescent="0.25">
      <c r="A8" s="129">
        <v>4</v>
      </c>
      <c r="B8" s="130" t="s">
        <v>120</v>
      </c>
      <c r="C8" s="130" t="s">
        <v>474</v>
      </c>
      <c r="D8" s="130" t="s">
        <v>44</v>
      </c>
      <c r="E8" s="130"/>
    </row>
    <row r="9" spans="1:5" ht="14.25" customHeight="1" x14ac:dyDescent="0.25">
      <c r="A9" s="129">
        <v>5</v>
      </c>
      <c r="B9" s="130" t="s">
        <v>554</v>
      </c>
      <c r="C9" s="130" t="s">
        <v>760</v>
      </c>
      <c r="D9" s="130" t="s">
        <v>44</v>
      </c>
      <c r="E9" s="130"/>
    </row>
    <row r="10" spans="1:5" x14ac:dyDescent="0.25">
      <c r="A10" s="139"/>
      <c r="B10" s="139"/>
      <c r="C10" s="139"/>
      <c r="D10" s="139"/>
      <c r="E10" s="139"/>
    </row>
    <row r="11" spans="1:5" x14ac:dyDescent="0.25">
      <c r="A11" s="230" t="s">
        <v>481</v>
      </c>
      <c r="B11" s="230"/>
      <c r="C11" s="230"/>
      <c r="D11" s="230"/>
      <c r="E11" s="230"/>
    </row>
    <row r="12" spans="1:5" x14ac:dyDescent="0.25">
      <c r="A12" s="128" t="s">
        <v>38</v>
      </c>
      <c r="B12" s="128" t="s">
        <v>39</v>
      </c>
      <c r="C12" s="128" t="s">
        <v>40</v>
      </c>
      <c r="D12" s="128" t="s">
        <v>42</v>
      </c>
      <c r="E12" s="128" t="s">
        <v>42</v>
      </c>
    </row>
    <row r="13" spans="1:5" ht="14.25" customHeight="1" x14ac:dyDescent="0.25">
      <c r="A13" s="129">
        <v>1</v>
      </c>
      <c r="B13" s="130" t="s">
        <v>392</v>
      </c>
      <c r="C13" s="130" t="s">
        <v>439</v>
      </c>
      <c r="D13" s="130" t="s">
        <v>43</v>
      </c>
      <c r="E13" s="132" t="s">
        <v>473</v>
      </c>
    </row>
    <row r="14" spans="1:5" ht="14.25" customHeight="1" x14ac:dyDescent="0.25">
      <c r="A14" s="129">
        <v>2</v>
      </c>
      <c r="B14" s="130" t="s">
        <v>393</v>
      </c>
      <c r="C14" s="130" t="s">
        <v>237</v>
      </c>
      <c r="D14" s="130" t="s">
        <v>44</v>
      </c>
      <c r="E14" s="131" t="s">
        <v>581</v>
      </c>
    </row>
    <row r="15" spans="1:5" s="69" customFormat="1" ht="14.25" customHeight="1" x14ac:dyDescent="0.25">
      <c r="A15" s="129">
        <v>3</v>
      </c>
      <c r="B15" s="130" t="s">
        <v>715</v>
      </c>
      <c r="C15" s="130" t="s">
        <v>716</v>
      </c>
      <c r="D15" s="130" t="s">
        <v>44</v>
      </c>
      <c r="E15" s="131" t="s">
        <v>582</v>
      </c>
    </row>
    <row r="16" spans="1:5" ht="14.25" customHeight="1" x14ac:dyDescent="0.25">
      <c r="A16" s="129">
        <v>4</v>
      </c>
      <c r="B16" s="130" t="s">
        <v>120</v>
      </c>
      <c r="C16" s="130" t="s">
        <v>474</v>
      </c>
      <c r="D16" s="130" t="s">
        <v>44</v>
      </c>
      <c r="E16" s="130"/>
    </row>
  </sheetData>
  <mergeCells count="4">
    <mergeCell ref="A1:E1"/>
    <mergeCell ref="A2:E2"/>
    <mergeCell ref="A3:E3"/>
    <mergeCell ref="A11:E11"/>
  </mergeCells>
  <hyperlinks>
    <hyperlink ref="E6" location="'Real Estate Exposure Types'!A1" display="See &quot;Real Estate Exposure Types&quot; tab for expected values" xr:uid="{51103932-EAA3-4F63-8BEC-F7B3EA409D8A}"/>
    <hyperlink ref="E7" location="'LTV Buckets'!A1" display="See &quot;LTV Buckets&quot; tab for expected values" xr:uid="{00CB9D43-D0A2-4918-826C-59902FB0E28F}"/>
    <hyperlink ref="E14" location="'Real Estate Exposure Types'!A1" display="See &quot;Real Estate Exposure Types&quot; tab for expected values" xr:uid="{F5678EED-6DF0-40BE-AEF5-55AB4AB5759E}"/>
    <hyperlink ref="E15" location="'LTV Buckets'!A1" display="See &quot;LTV Buckets&quot; tab for expected values" xr:uid="{A6429C67-D4E5-466A-9AD0-FFB1BDF893A9}"/>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C7CAC-4DCC-4A81-B290-C9016EAD11B7}">
  <sheetPr codeName="Sheet16">
    <tabColor theme="4" tint="0.39997558519241921"/>
  </sheetPr>
  <dimension ref="A1:F99"/>
  <sheetViews>
    <sheetView zoomScale="115" zoomScaleNormal="115" workbookViewId="0">
      <selection activeCell="A2" sqref="A2:F2"/>
    </sheetView>
  </sheetViews>
  <sheetFormatPr defaultRowHeight="15" x14ac:dyDescent="0.25"/>
  <cols>
    <col min="1" max="1" width="6.5703125" customWidth="1"/>
    <col min="2" max="2" width="45" customWidth="1"/>
    <col min="3" max="3" width="77.5703125" customWidth="1"/>
    <col min="4" max="4" width="12.5703125" customWidth="1"/>
    <col min="5" max="5" width="73.140625" customWidth="1"/>
    <col min="6" max="6" width="53.28515625" customWidth="1"/>
  </cols>
  <sheetData>
    <row r="1" spans="1:6" ht="15.75" x14ac:dyDescent="0.25">
      <c r="A1" s="228" t="s">
        <v>321</v>
      </c>
      <c r="B1" s="228"/>
      <c r="C1" s="228"/>
      <c r="D1" s="228"/>
      <c r="E1" s="228"/>
      <c r="F1" s="228"/>
    </row>
    <row r="2" spans="1:6" ht="138" customHeight="1" x14ac:dyDescent="0.25">
      <c r="A2" s="234" t="s">
        <v>763</v>
      </c>
      <c r="B2" s="234"/>
      <c r="C2" s="234"/>
      <c r="D2" s="234"/>
      <c r="E2" s="234"/>
      <c r="F2" s="234"/>
    </row>
    <row r="3" spans="1:6" ht="16.5" customHeight="1" x14ac:dyDescent="0.25">
      <c r="A3" s="122"/>
      <c r="B3" s="122"/>
      <c r="C3" s="122"/>
      <c r="D3" s="122"/>
      <c r="E3" s="122"/>
      <c r="F3" s="122"/>
    </row>
    <row r="4" spans="1:6" x14ac:dyDescent="0.25">
      <c r="A4" s="121" t="s">
        <v>482</v>
      </c>
      <c r="B4" s="121"/>
      <c r="C4" s="121"/>
      <c r="D4" s="121"/>
      <c r="E4" s="121"/>
      <c r="F4" s="121"/>
    </row>
    <row r="5" spans="1:6" x14ac:dyDescent="0.25">
      <c r="A5" s="128" t="s">
        <v>38</v>
      </c>
      <c r="B5" s="128" t="s">
        <v>39</v>
      </c>
      <c r="C5" s="128" t="s">
        <v>40</v>
      </c>
      <c r="D5" s="128" t="s">
        <v>42</v>
      </c>
      <c r="E5" s="128" t="s">
        <v>42</v>
      </c>
      <c r="F5" s="139"/>
    </row>
    <row r="6" spans="1:6" x14ac:dyDescent="0.25">
      <c r="A6" s="129">
        <v>1</v>
      </c>
      <c r="B6" s="130" t="s">
        <v>37</v>
      </c>
      <c r="C6" s="130" t="s">
        <v>45</v>
      </c>
      <c r="D6" s="130" t="s">
        <v>43</v>
      </c>
      <c r="E6" s="87" t="s">
        <v>585</v>
      </c>
      <c r="F6" s="139"/>
    </row>
    <row r="7" spans="1:6" x14ac:dyDescent="0.25">
      <c r="A7" s="129">
        <v>2</v>
      </c>
      <c r="B7" s="130" t="s">
        <v>393</v>
      </c>
      <c r="C7" s="130" t="s">
        <v>237</v>
      </c>
      <c r="D7" s="140" t="s">
        <v>44</v>
      </c>
      <c r="E7" s="87" t="s">
        <v>581</v>
      </c>
      <c r="F7" s="139"/>
    </row>
    <row r="8" spans="1:6" x14ac:dyDescent="0.25">
      <c r="A8" s="129">
        <v>3</v>
      </c>
      <c r="B8" s="130" t="s">
        <v>715</v>
      </c>
      <c r="C8" s="130" t="s">
        <v>440</v>
      </c>
      <c r="D8" s="140" t="s">
        <v>44</v>
      </c>
      <c r="E8" s="87" t="s">
        <v>586</v>
      </c>
      <c r="F8" s="139"/>
    </row>
    <row r="9" spans="1:6" x14ac:dyDescent="0.25">
      <c r="A9" s="129">
        <v>4</v>
      </c>
      <c r="B9" s="130" t="s">
        <v>587</v>
      </c>
      <c r="C9" s="130" t="s">
        <v>483</v>
      </c>
      <c r="D9" s="140" t="s">
        <v>44</v>
      </c>
      <c r="E9" s="236" t="s">
        <v>584</v>
      </c>
      <c r="F9" s="139"/>
    </row>
    <row r="10" spans="1:6" x14ac:dyDescent="0.25">
      <c r="A10" s="129">
        <v>5</v>
      </c>
      <c r="B10" s="130" t="s">
        <v>588</v>
      </c>
      <c r="C10" s="130" t="s">
        <v>484</v>
      </c>
      <c r="D10" s="140" t="s">
        <v>44</v>
      </c>
      <c r="E10" s="237"/>
      <c r="F10" s="139"/>
    </row>
    <row r="11" spans="1:6" x14ac:dyDescent="0.25">
      <c r="A11" s="129">
        <v>6</v>
      </c>
      <c r="B11" s="130" t="s">
        <v>589</v>
      </c>
      <c r="C11" s="130" t="s">
        <v>485</v>
      </c>
      <c r="D11" s="140" t="s">
        <v>44</v>
      </c>
      <c r="E11" s="237"/>
      <c r="F11" s="139"/>
    </row>
    <row r="12" spans="1:6" x14ac:dyDescent="0.25">
      <c r="A12" s="129">
        <v>7</v>
      </c>
      <c r="B12" s="130" t="s">
        <v>590</v>
      </c>
      <c r="C12" s="130" t="s">
        <v>486</v>
      </c>
      <c r="D12" s="140" t="s">
        <v>44</v>
      </c>
      <c r="E12" s="237"/>
      <c r="F12" s="139"/>
    </row>
    <row r="13" spans="1:6" x14ac:dyDescent="0.25">
      <c r="A13" s="129">
        <v>8</v>
      </c>
      <c r="B13" s="130" t="s">
        <v>591</v>
      </c>
      <c r="C13" s="130" t="s">
        <v>487</v>
      </c>
      <c r="D13" s="140" t="s">
        <v>44</v>
      </c>
      <c r="E13" s="237"/>
      <c r="F13" s="139"/>
    </row>
    <row r="14" spans="1:6" x14ac:dyDescent="0.25">
      <c r="A14" s="129">
        <v>9</v>
      </c>
      <c r="B14" s="130" t="s">
        <v>592</v>
      </c>
      <c r="C14" s="130" t="s">
        <v>488</v>
      </c>
      <c r="D14" s="140" t="s">
        <v>44</v>
      </c>
      <c r="E14" s="237"/>
      <c r="F14" s="139"/>
    </row>
    <row r="15" spans="1:6" s="8" customFormat="1" x14ac:dyDescent="0.25">
      <c r="A15" s="129">
        <v>10</v>
      </c>
      <c r="B15" s="130" t="s">
        <v>593</v>
      </c>
      <c r="C15" s="130" t="s">
        <v>489</v>
      </c>
      <c r="D15" s="140" t="s">
        <v>44</v>
      </c>
      <c r="E15" s="237"/>
    </row>
    <row r="16" spans="1:6" x14ac:dyDescent="0.25">
      <c r="A16" s="129">
        <v>11</v>
      </c>
      <c r="B16" s="130" t="s">
        <v>594</v>
      </c>
      <c r="C16" s="130" t="s">
        <v>490</v>
      </c>
      <c r="D16" s="140" t="s">
        <v>44</v>
      </c>
      <c r="E16" s="237"/>
      <c r="F16" s="139"/>
    </row>
    <row r="17" spans="1:6" x14ac:dyDescent="0.25">
      <c r="A17" s="129">
        <v>12</v>
      </c>
      <c r="B17" s="130" t="s">
        <v>595</v>
      </c>
      <c r="C17" s="130" t="s">
        <v>491</v>
      </c>
      <c r="D17" s="140" t="s">
        <v>44</v>
      </c>
      <c r="E17" s="237"/>
      <c r="F17" s="139"/>
    </row>
    <row r="18" spans="1:6" x14ac:dyDescent="0.25">
      <c r="A18" s="129">
        <v>13</v>
      </c>
      <c r="B18" s="130" t="s">
        <v>596</v>
      </c>
      <c r="C18" s="130" t="s">
        <v>492</v>
      </c>
      <c r="D18" s="140" t="s">
        <v>44</v>
      </c>
      <c r="E18" s="237"/>
      <c r="F18" s="139"/>
    </row>
    <row r="19" spans="1:6" x14ac:dyDescent="0.25">
      <c r="A19" s="129">
        <v>14</v>
      </c>
      <c r="B19" s="130" t="s">
        <v>597</v>
      </c>
      <c r="C19" s="130" t="s">
        <v>511</v>
      </c>
      <c r="D19" s="140" t="s">
        <v>44</v>
      </c>
      <c r="E19" s="237"/>
      <c r="F19" s="139"/>
    </row>
    <row r="20" spans="1:6" x14ac:dyDescent="0.25">
      <c r="A20" s="129">
        <v>15</v>
      </c>
      <c r="B20" s="130" t="s">
        <v>598</v>
      </c>
      <c r="C20" s="130" t="s">
        <v>512</v>
      </c>
      <c r="D20" s="140" t="s">
        <v>44</v>
      </c>
      <c r="E20" s="237"/>
      <c r="F20" s="139"/>
    </row>
    <row r="21" spans="1:6" x14ac:dyDescent="0.25">
      <c r="A21" s="129">
        <v>16</v>
      </c>
      <c r="B21" s="130" t="s">
        <v>599</v>
      </c>
      <c r="C21" s="130" t="s">
        <v>513</v>
      </c>
      <c r="D21" s="140" t="s">
        <v>44</v>
      </c>
      <c r="E21" s="237"/>
      <c r="F21" s="139"/>
    </row>
    <row r="22" spans="1:6" x14ac:dyDescent="0.25">
      <c r="A22" s="129">
        <v>17</v>
      </c>
      <c r="B22" s="130" t="s">
        <v>600</v>
      </c>
      <c r="C22" s="130" t="s">
        <v>514</v>
      </c>
      <c r="D22" s="140" t="s">
        <v>44</v>
      </c>
      <c r="E22" s="237"/>
      <c r="F22" s="139"/>
    </row>
    <row r="23" spans="1:6" x14ac:dyDescent="0.25">
      <c r="A23" s="129">
        <v>18</v>
      </c>
      <c r="B23" s="130" t="s">
        <v>601</v>
      </c>
      <c r="C23" s="130" t="s">
        <v>515</v>
      </c>
      <c r="D23" s="140" t="s">
        <v>44</v>
      </c>
      <c r="E23" s="237"/>
      <c r="F23" s="139"/>
    </row>
    <row r="24" spans="1:6" x14ac:dyDescent="0.25">
      <c r="A24" s="129">
        <v>19</v>
      </c>
      <c r="B24" s="130" t="s">
        <v>602</v>
      </c>
      <c r="C24" s="130" t="s">
        <v>516</v>
      </c>
      <c r="D24" s="140" t="s">
        <v>44</v>
      </c>
      <c r="E24" s="237"/>
      <c r="F24" s="139"/>
    </row>
    <row r="25" spans="1:6" x14ac:dyDescent="0.25">
      <c r="A25" s="129">
        <v>20</v>
      </c>
      <c r="B25" s="130" t="s">
        <v>603</v>
      </c>
      <c r="C25" s="130" t="s">
        <v>517</v>
      </c>
      <c r="D25" s="140" t="s">
        <v>44</v>
      </c>
      <c r="E25" s="237"/>
      <c r="F25" s="139"/>
    </row>
    <row r="26" spans="1:6" x14ac:dyDescent="0.25">
      <c r="A26" s="129">
        <v>21</v>
      </c>
      <c r="B26" s="130" t="s">
        <v>604</v>
      </c>
      <c r="C26" s="130" t="s">
        <v>518</v>
      </c>
      <c r="D26" s="140" t="s">
        <v>44</v>
      </c>
      <c r="E26" s="237"/>
      <c r="F26" s="139"/>
    </row>
    <row r="27" spans="1:6" x14ac:dyDescent="0.25">
      <c r="A27" s="129">
        <v>22</v>
      </c>
      <c r="B27" s="130" t="s">
        <v>605</v>
      </c>
      <c r="C27" s="130" t="s">
        <v>519</v>
      </c>
      <c r="D27" s="140" t="s">
        <v>44</v>
      </c>
      <c r="E27" s="237"/>
      <c r="F27" s="139"/>
    </row>
    <row r="28" spans="1:6" x14ac:dyDescent="0.25">
      <c r="A28" s="129">
        <v>23</v>
      </c>
      <c r="B28" s="130" t="s">
        <v>606</v>
      </c>
      <c r="C28" s="130" t="s">
        <v>520</v>
      </c>
      <c r="D28" s="140" t="s">
        <v>44</v>
      </c>
      <c r="E28" s="237"/>
      <c r="F28" s="139"/>
    </row>
    <row r="29" spans="1:6" x14ac:dyDescent="0.25">
      <c r="A29" s="129">
        <v>24</v>
      </c>
      <c r="B29" s="130" t="s">
        <v>607</v>
      </c>
      <c r="C29" s="130" t="s">
        <v>521</v>
      </c>
      <c r="D29" s="140" t="s">
        <v>44</v>
      </c>
      <c r="E29" s="237"/>
      <c r="F29" s="139"/>
    </row>
    <row r="30" spans="1:6" x14ac:dyDescent="0.25">
      <c r="A30" s="129">
        <v>25</v>
      </c>
      <c r="B30" s="130" t="s">
        <v>608</v>
      </c>
      <c r="C30" s="130" t="s">
        <v>524</v>
      </c>
      <c r="D30" s="140" t="s">
        <v>44</v>
      </c>
      <c r="E30" s="237"/>
      <c r="F30" s="139"/>
    </row>
    <row r="31" spans="1:6" x14ac:dyDescent="0.25">
      <c r="A31" s="129">
        <v>26</v>
      </c>
      <c r="B31" s="130" t="s">
        <v>609</v>
      </c>
      <c r="C31" s="130" t="s">
        <v>525</v>
      </c>
      <c r="D31" s="140" t="s">
        <v>44</v>
      </c>
      <c r="E31" s="237"/>
      <c r="F31" s="139"/>
    </row>
    <row r="32" spans="1:6" x14ac:dyDescent="0.25">
      <c r="A32" s="129">
        <v>27</v>
      </c>
      <c r="B32" s="130" t="s">
        <v>610</v>
      </c>
      <c r="C32" s="130" t="s">
        <v>526</v>
      </c>
      <c r="D32" s="140" t="s">
        <v>44</v>
      </c>
      <c r="E32" s="237"/>
      <c r="F32" s="139"/>
    </row>
    <row r="33" spans="1:6" x14ac:dyDescent="0.25">
      <c r="A33" s="129">
        <v>28</v>
      </c>
      <c r="B33" s="130" t="s">
        <v>611</v>
      </c>
      <c r="C33" s="130" t="s">
        <v>527</v>
      </c>
      <c r="D33" s="140" t="s">
        <v>44</v>
      </c>
      <c r="E33" s="237"/>
      <c r="F33" s="139"/>
    </row>
    <row r="34" spans="1:6" x14ac:dyDescent="0.25">
      <c r="A34" s="129">
        <v>29</v>
      </c>
      <c r="B34" s="130" t="s">
        <v>612</v>
      </c>
      <c r="C34" s="130" t="s">
        <v>528</v>
      </c>
      <c r="D34" s="140" t="s">
        <v>44</v>
      </c>
      <c r="E34" s="237"/>
      <c r="F34" s="139"/>
    </row>
    <row r="35" spans="1:6" x14ac:dyDescent="0.25">
      <c r="A35" s="129">
        <v>30</v>
      </c>
      <c r="B35" s="130" t="s">
        <v>613</v>
      </c>
      <c r="C35" s="130" t="s">
        <v>522</v>
      </c>
      <c r="D35" s="140" t="s">
        <v>44</v>
      </c>
      <c r="E35" s="237"/>
      <c r="F35" s="139"/>
    </row>
    <row r="36" spans="1:6" x14ac:dyDescent="0.25">
      <c r="A36" s="129">
        <v>31</v>
      </c>
      <c r="B36" s="130" t="s">
        <v>614</v>
      </c>
      <c r="C36" s="130" t="s">
        <v>523</v>
      </c>
      <c r="D36" s="140" t="s">
        <v>44</v>
      </c>
      <c r="E36" s="237"/>
      <c r="F36" s="139"/>
    </row>
    <row r="37" spans="1:6" x14ac:dyDescent="0.25">
      <c r="A37" s="129">
        <v>32</v>
      </c>
      <c r="B37" s="130" t="s">
        <v>615</v>
      </c>
      <c r="C37" s="130" t="s">
        <v>529</v>
      </c>
      <c r="D37" s="140" t="s">
        <v>44</v>
      </c>
      <c r="E37" s="237"/>
      <c r="F37" s="139"/>
    </row>
    <row r="38" spans="1:6" x14ac:dyDescent="0.25">
      <c r="A38" s="129">
        <v>33</v>
      </c>
      <c r="B38" s="130" t="s">
        <v>616</v>
      </c>
      <c r="C38" s="130" t="s">
        <v>530</v>
      </c>
      <c r="D38" s="140" t="s">
        <v>44</v>
      </c>
      <c r="E38" s="238"/>
      <c r="F38" s="139"/>
    </row>
    <row r="39" spans="1:6" x14ac:dyDescent="0.25">
      <c r="A39" s="139"/>
      <c r="B39" s="139"/>
      <c r="C39" s="139"/>
      <c r="D39" s="139"/>
      <c r="E39" s="139"/>
      <c r="F39" s="139"/>
    </row>
    <row r="40" spans="1:6" x14ac:dyDescent="0.25">
      <c r="A40" s="139"/>
      <c r="B40" s="139"/>
      <c r="C40" s="139"/>
      <c r="D40" s="139"/>
      <c r="E40" s="139"/>
      <c r="F40" s="139"/>
    </row>
    <row r="41" spans="1:6" x14ac:dyDescent="0.25">
      <c r="A41" s="121" t="s">
        <v>552</v>
      </c>
      <c r="B41" s="121"/>
      <c r="C41" s="121"/>
      <c r="D41" s="121"/>
      <c r="E41" s="121"/>
      <c r="F41" s="121"/>
    </row>
    <row r="42" spans="1:6" x14ac:dyDescent="0.25">
      <c r="A42" s="128" t="s">
        <v>38</v>
      </c>
      <c r="B42" s="128" t="s">
        <v>39</v>
      </c>
      <c r="C42" s="128" t="s">
        <v>40</v>
      </c>
      <c r="D42" s="128" t="s">
        <v>42</v>
      </c>
      <c r="E42" s="128" t="s">
        <v>42</v>
      </c>
      <c r="F42" s="139"/>
    </row>
    <row r="43" spans="1:6" x14ac:dyDescent="0.25">
      <c r="A43" s="129">
        <v>1</v>
      </c>
      <c r="B43" s="130" t="s">
        <v>37</v>
      </c>
      <c r="C43" s="130" t="s">
        <v>45</v>
      </c>
      <c r="D43" s="130" t="s">
        <v>43</v>
      </c>
      <c r="E43" s="87" t="s">
        <v>585</v>
      </c>
      <c r="F43" s="139"/>
    </row>
    <row r="44" spans="1:6" x14ac:dyDescent="0.25">
      <c r="A44" s="129">
        <v>2</v>
      </c>
      <c r="B44" s="130" t="s">
        <v>393</v>
      </c>
      <c r="C44" s="130" t="s">
        <v>237</v>
      </c>
      <c r="D44" s="140" t="s">
        <v>44</v>
      </c>
      <c r="E44" s="87" t="s">
        <v>581</v>
      </c>
      <c r="F44" s="139"/>
    </row>
    <row r="45" spans="1:6" x14ac:dyDescent="0.25">
      <c r="A45" s="129">
        <v>3</v>
      </c>
      <c r="B45" s="130" t="s">
        <v>715</v>
      </c>
      <c r="C45" s="130" t="s">
        <v>440</v>
      </c>
      <c r="D45" s="140" t="s">
        <v>44</v>
      </c>
      <c r="E45" s="87" t="s">
        <v>586</v>
      </c>
      <c r="F45" s="139"/>
    </row>
    <row r="46" spans="1:6" ht="15" customHeight="1" x14ac:dyDescent="0.25">
      <c r="A46" s="129">
        <v>4</v>
      </c>
      <c r="B46" s="130" t="s">
        <v>587</v>
      </c>
      <c r="C46" s="130" t="s">
        <v>483</v>
      </c>
      <c r="D46" s="140" t="s">
        <v>44</v>
      </c>
      <c r="E46" s="235" t="s">
        <v>584</v>
      </c>
      <c r="F46" s="139"/>
    </row>
    <row r="47" spans="1:6" x14ac:dyDescent="0.25">
      <c r="A47" s="129">
        <v>5</v>
      </c>
      <c r="B47" s="130" t="s">
        <v>588</v>
      </c>
      <c r="C47" s="130" t="s">
        <v>484</v>
      </c>
      <c r="D47" s="140" t="s">
        <v>44</v>
      </c>
      <c r="E47" s="235"/>
      <c r="F47" s="139"/>
    </row>
    <row r="48" spans="1:6" x14ac:dyDescent="0.25">
      <c r="A48" s="129">
        <v>6</v>
      </c>
      <c r="B48" s="130" t="s">
        <v>589</v>
      </c>
      <c r="C48" s="130" t="s">
        <v>485</v>
      </c>
      <c r="D48" s="140" t="s">
        <v>44</v>
      </c>
      <c r="E48" s="235"/>
      <c r="F48" s="139"/>
    </row>
    <row r="49" spans="1:6" x14ac:dyDescent="0.25">
      <c r="A49" s="129">
        <v>7</v>
      </c>
      <c r="B49" s="130" t="s">
        <v>590</v>
      </c>
      <c r="C49" s="130" t="s">
        <v>486</v>
      </c>
      <c r="D49" s="140" t="s">
        <v>44</v>
      </c>
      <c r="E49" s="235"/>
      <c r="F49" s="139"/>
    </row>
    <row r="50" spans="1:6" x14ac:dyDescent="0.25">
      <c r="A50" s="129">
        <v>8</v>
      </c>
      <c r="B50" s="130" t="s">
        <v>591</v>
      </c>
      <c r="C50" s="130" t="s">
        <v>487</v>
      </c>
      <c r="D50" s="140" t="s">
        <v>44</v>
      </c>
      <c r="E50" s="235"/>
      <c r="F50" s="139"/>
    </row>
    <row r="51" spans="1:6" x14ac:dyDescent="0.25">
      <c r="A51" s="129">
        <v>9</v>
      </c>
      <c r="B51" s="130" t="s">
        <v>592</v>
      </c>
      <c r="C51" s="130" t="s">
        <v>488</v>
      </c>
      <c r="D51" s="140" t="s">
        <v>44</v>
      </c>
      <c r="E51" s="235"/>
      <c r="F51" s="139"/>
    </row>
    <row r="52" spans="1:6" s="8" customFormat="1" x14ac:dyDescent="0.25">
      <c r="A52" s="129">
        <v>10</v>
      </c>
      <c r="B52" s="130" t="s">
        <v>593</v>
      </c>
      <c r="C52" s="130" t="s">
        <v>489</v>
      </c>
      <c r="D52" s="140" t="s">
        <v>44</v>
      </c>
      <c r="E52" s="235"/>
    </row>
    <row r="53" spans="1:6" x14ac:dyDescent="0.25">
      <c r="A53" s="129">
        <v>11</v>
      </c>
      <c r="B53" s="130" t="s">
        <v>594</v>
      </c>
      <c r="C53" s="130" t="s">
        <v>490</v>
      </c>
      <c r="D53" s="140" t="s">
        <v>44</v>
      </c>
      <c r="E53" s="235"/>
      <c r="F53" s="139"/>
    </row>
    <row r="54" spans="1:6" x14ac:dyDescent="0.25">
      <c r="A54" s="129">
        <v>12</v>
      </c>
      <c r="B54" s="130" t="s">
        <v>595</v>
      </c>
      <c r="C54" s="130" t="s">
        <v>491</v>
      </c>
      <c r="D54" s="140" t="s">
        <v>44</v>
      </c>
      <c r="E54" s="235"/>
      <c r="F54" s="139"/>
    </row>
    <row r="55" spans="1:6" x14ac:dyDescent="0.25">
      <c r="A55" s="129">
        <v>13</v>
      </c>
      <c r="B55" s="130" t="s">
        <v>596</v>
      </c>
      <c r="C55" s="130" t="s">
        <v>492</v>
      </c>
      <c r="D55" s="140" t="s">
        <v>44</v>
      </c>
      <c r="E55" s="235"/>
      <c r="F55" s="139"/>
    </row>
    <row r="56" spans="1:6" x14ac:dyDescent="0.25">
      <c r="A56" s="129">
        <v>14</v>
      </c>
      <c r="B56" s="130" t="s">
        <v>607</v>
      </c>
      <c r="C56" s="130" t="s">
        <v>521</v>
      </c>
      <c r="D56" s="140" t="s">
        <v>44</v>
      </c>
      <c r="E56" s="235"/>
      <c r="F56" s="139"/>
    </row>
    <row r="57" spans="1:6" x14ac:dyDescent="0.25">
      <c r="A57" s="129">
        <v>15</v>
      </c>
      <c r="B57" s="130" t="s">
        <v>608</v>
      </c>
      <c r="C57" s="130" t="s">
        <v>524</v>
      </c>
      <c r="D57" s="140" t="s">
        <v>44</v>
      </c>
      <c r="E57" s="235"/>
      <c r="F57" s="139"/>
    </row>
    <row r="58" spans="1:6" x14ac:dyDescent="0.25">
      <c r="A58" s="129">
        <v>16</v>
      </c>
      <c r="B58" s="130" t="s">
        <v>609</v>
      </c>
      <c r="C58" s="130" t="s">
        <v>525</v>
      </c>
      <c r="D58" s="140" t="s">
        <v>44</v>
      </c>
      <c r="E58" s="235"/>
      <c r="F58" s="139"/>
    </row>
    <row r="59" spans="1:6" x14ac:dyDescent="0.25">
      <c r="A59" s="129">
        <v>17</v>
      </c>
      <c r="B59" s="130" t="s">
        <v>610</v>
      </c>
      <c r="C59" s="130" t="s">
        <v>526</v>
      </c>
      <c r="D59" s="140" t="s">
        <v>44</v>
      </c>
      <c r="E59" s="235"/>
      <c r="F59" s="139"/>
    </row>
    <row r="60" spans="1:6" x14ac:dyDescent="0.25">
      <c r="A60" s="129">
        <v>18</v>
      </c>
      <c r="B60" s="130" t="s">
        <v>611</v>
      </c>
      <c r="C60" s="130" t="s">
        <v>527</v>
      </c>
      <c r="D60" s="140" t="s">
        <v>44</v>
      </c>
      <c r="E60" s="235"/>
      <c r="F60" s="139"/>
    </row>
    <row r="61" spans="1:6" x14ac:dyDescent="0.25">
      <c r="A61" s="129">
        <v>19</v>
      </c>
      <c r="B61" s="130" t="s">
        <v>612</v>
      </c>
      <c r="C61" s="130" t="s">
        <v>528</v>
      </c>
      <c r="D61" s="140" t="s">
        <v>44</v>
      </c>
      <c r="E61" s="235"/>
      <c r="F61" s="139"/>
    </row>
    <row r="62" spans="1:6" x14ac:dyDescent="0.25">
      <c r="A62" s="129">
        <v>20</v>
      </c>
      <c r="B62" s="130" t="s">
        <v>613</v>
      </c>
      <c r="C62" s="130" t="s">
        <v>522</v>
      </c>
      <c r="D62" s="140" t="s">
        <v>44</v>
      </c>
      <c r="E62" s="235"/>
      <c r="F62" s="139"/>
    </row>
    <row r="63" spans="1:6" x14ac:dyDescent="0.25">
      <c r="A63" s="129">
        <v>21</v>
      </c>
      <c r="B63" s="130" t="s">
        <v>614</v>
      </c>
      <c r="C63" s="130" t="s">
        <v>523</v>
      </c>
      <c r="D63" s="140" t="s">
        <v>44</v>
      </c>
      <c r="E63" s="235"/>
      <c r="F63" s="139"/>
    </row>
    <row r="64" spans="1:6" x14ac:dyDescent="0.25">
      <c r="A64" s="129">
        <v>22</v>
      </c>
      <c r="B64" s="130" t="s">
        <v>615</v>
      </c>
      <c r="C64" s="130" t="s">
        <v>529</v>
      </c>
      <c r="D64" s="140" t="s">
        <v>44</v>
      </c>
      <c r="E64" s="235"/>
      <c r="F64" s="139"/>
    </row>
    <row r="65" spans="1:6" x14ac:dyDescent="0.25">
      <c r="A65" s="129">
        <v>23</v>
      </c>
      <c r="B65" s="130" t="s">
        <v>616</v>
      </c>
      <c r="C65" s="130" t="s">
        <v>530</v>
      </c>
      <c r="D65" s="140" t="s">
        <v>44</v>
      </c>
      <c r="E65" s="235"/>
      <c r="F65" s="139"/>
    </row>
    <row r="99" spans="2:2" x14ac:dyDescent="0.25">
      <c r="B99" t="s">
        <v>616</v>
      </c>
    </row>
  </sheetData>
  <mergeCells count="4">
    <mergeCell ref="E46:E65"/>
    <mergeCell ref="A1:F1"/>
    <mergeCell ref="A2:F2"/>
    <mergeCell ref="E9:E38"/>
  </mergeCells>
  <phoneticPr fontId="40" type="noConversion"/>
  <hyperlinks>
    <hyperlink ref="E6" location="'Physical Risk Regions'!A1" display="See &quot;Physical Risk Regions&quot; tab for expected values" xr:uid="{A96BDB3A-C5B8-4D03-929B-5949F2BD5A32}"/>
    <hyperlink ref="E7" location="'Real Estate Exposure Types'!A1" display="See &quot;Real Estate Exposure Types&quot; tab for expected values" xr:uid="{D5155908-F473-4F6E-8AA0-7C03E9D119FE}"/>
    <hyperlink ref="E8" location="'LTV Buckets'!A1" display="See &quot;LTV Buckets&quot; tab for expected values" xr:uid="{E104021A-D455-4A56-B8B9-B9086987BE5C}"/>
    <hyperlink ref="E43" location="'Physical Risk Regions'!A1" display="See &quot;Physical Risk Regions&quot; tab for expected values" xr:uid="{7E4C21B0-594F-4ABC-9579-48799852E539}"/>
    <hyperlink ref="E44" location="'Real Estate Exposure Types'!A1" display="See &quot;Real Estate Exposure Types&quot; tab for expected values" xr:uid="{6B343BFE-0629-49AB-A950-BB98AAC90D58}"/>
    <hyperlink ref="E45" location="'LTV Buckets'!A1" display="See &quot;LTV Buckets&quot; tab for expected values" xr:uid="{7F4014F3-14D5-4514-8BCC-CE5E9D46645E}"/>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4EE6-C46E-4C05-8B89-93C9E605BCE7}">
  <sheetPr>
    <tabColor theme="4" tint="0.39997558519241921"/>
  </sheetPr>
  <dimension ref="A1:F64"/>
  <sheetViews>
    <sheetView zoomScaleNormal="100" workbookViewId="0">
      <selection activeCell="A2" sqref="A2:F2"/>
    </sheetView>
  </sheetViews>
  <sheetFormatPr defaultRowHeight="15" x14ac:dyDescent="0.25"/>
  <cols>
    <col min="1" max="1" width="6.5703125" customWidth="1"/>
    <col min="2" max="2" width="45" customWidth="1"/>
    <col min="3" max="3" width="76.42578125" customWidth="1"/>
    <col min="4" max="4" width="12.5703125" customWidth="1"/>
    <col min="5" max="5" width="73.140625" customWidth="1"/>
    <col min="6" max="6" width="53.28515625" customWidth="1"/>
  </cols>
  <sheetData>
    <row r="1" spans="1:6" ht="15.75" x14ac:dyDescent="0.25">
      <c r="A1" s="228" t="s">
        <v>441</v>
      </c>
      <c r="B1" s="228"/>
      <c r="C1" s="228"/>
      <c r="D1" s="228"/>
      <c r="E1" s="228"/>
      <c r="F1" s="228"/>
    </row>
    <row r="2" spans="1:6" ht="150.75" customHeight="1" x14ac:dyDescent="0.25">
      <c r="A2" s="234" t="s">
        <v>764</v>
      </c>
      <c r="B2" s="234"/>
      <c r="C2" s="234"/>
      <c r="D2" s="234"/>
      <c r="E2" s="234"/>
      <c r="F2" s="234"/>
    </row>
    <row r="3" spans="1:6" x14ac:dyDescent="0.25">
      <c r="A3" s="230" t="s">
        <v>551</v>
      </c>
      <c r="B3" s="230"/>
      <c r="C3" s="230"/>
      <c r="D3" s="230"/>
      <c r="E3" s="230"/>
      <c r="F3" s="230"/>
    </row>
    <row r="4" spans="1:6" x14ac:dyDescent="0.25">
      <c r="A4" s="128" t="s">
        <v>38</v>
      </c>
      <c r="B4" s="128" t="s">
        <v>39</v>
      </c>
      <c r="C4" s="128" t="s">
        <v>40</v>
      </c>
      <c r="D4" s="128" t="s">
        <v>42</v>
      </c>
      <c r="E4" s="128" t="s">
        <v>42</v>
      </c>
      <c r="F4" s="139"/>
    </row>
    <row r="5" spans="1:6" x14ac:dyDescent="0.25">
      <c r="A5" s="129">
        <v>1</v>
      </c>
      <c r="B5" s="130" t="s">
        <v>37</v>
      </c>
      <c r="C5" s="130" t="s">
        <v>45</v>
      </c>
      <c r="D5" s="130" t="s">
        <v>43</v>
      </c>
      <c r="E5" s="87" t="s">
        <v>585</v>
      </c>
      <c r="F5" s="139"/>
    </row>
    <row r="6" spans="1:6" x14ac:dyDescent="0.25">
      <c r="A6" s="129">
        <v>2</v>
      </c>
      <c r="B6" s="130" t="s">
        <v>393</v>
      </c>
      <c r="C6" s="130" t="s">
        <v>237</v>
      </c>
      <c r="D6" s="140" t="s">
        <v>44</v>
      </c>
      <c r="E6" s="87" t="s">
        <v>581</v>
      </c>
      <c r="F6" s="139"/>
    </row>
    <row r="7" spans="1:6" x14ac:dyDescent="0.25">
      <c r="A7" s="129">
        <v>3</v>
      </c>
      <c r="B7" s="130" t="s">
        <v>715</v>
      </c>
      <c r="C7" s="130" t="s">
        <v>440</v>
      </c>
      <c r="D7" s="140" t="s">
        <v>44</v>
      </c>
      <c r="E7" s="87" t="s">
        <v>586</v>
      </c>
      <c r="F7" s="139"/>
    </row>
    <row r="8" spans="1:6" x14ac:dyDescent="0.25">
      <c r="A8" s="129">
        <v>4</v>
      </c>
      <c r="B8" s="130" t="s">
        <v>617</v>
      </c>
      <c r="C8" s="130" t="s">
        <v>531</v>
      </c>
      <c r="D8" s="140" t="s">
        <v>44</v>
      </c>
      <c r="E8" s="236" t="s">
        <v>728</v>
      </c>
      <c r="F8" s="139"/>
    </row>
    <row r="9" spans="1:6" x14ac:dyDescent="0.25">
      <c r="A9" s="129">
        <v>5</v>
      </c>
      <c r="B9" s="130" t="s">
        <v>618</v>
      </c>
      <c r="C9" s="130" t="s">
        <v>532</v>
      </c>
      <c r="D9" s="140" t="s">
        <v>44</v>
      </c>
      <c r="E9" s="237"/>
      <c r="F9" s="139"/>
    </row>
    <row r="10" spans="1:6" x14ac:dyDescent="0.25">
      <c r="A10" s="129">
        <v>6</v>
      </c>
      <c r="B10" s="130" t="s">
        <v>619</v>
      </c>
      <c r="C10" s="130" t="s">
        <v>533</v>
      </c>
      <c r="D10" s="140" t="s">
        <v>44</v>
      </c>
      <c r="E10" s="237"/>
      <c r="F10" s="139"/>
    </row>
    <row r="11" spans="1:6" x14ac:dyDescent="0.25">
      <c r="A11" s="129">
        <v>7</v>
      </c>
      <c r="B11" s="130" t="s">
        <v>620</v>
      </c>
      <c r="C11" s="130" t="s">
        <v>534</v>
      </c>
      <c r="D11" s="140" t="s">
        <v>44</v>
      </c>
      <c r="E11" s="237"/>
      <c r="F11" s="139"/>
    </row>
    <row r="12" spans="1:6" x14ac:dyDescent="0.25">
      <c r="A12" s="129">
        <v>8</v>
      </c>
      <c r="B12" s="130" t="s">
        <v>621</v>
      </c>
      <c r="C12" s="130" t="s">
        <v>535</v>
      </c>
      <c r="D12" s="140" t="s">
        <v>44</v>
      </c>
      <c r="E12" s="237"/>
      <c r="F12" s="139"/>
    </row>
    <row r="13" spans="1:6" x14ac:dyDescent="0.25">
      <c r="A13" s="129">
        <v>9</v>
      </c>
      <c r="B13" s="130" t="s">
        <v>622</v>
      </c>
      <c r="C13" s="130" t="s">
        <v>536</v>
      </c>
      <c r="D13" s="140" t="s">
        <v>44</v>
      </c>
      <c r="E13" s="237"/>
      <c r="F13" s="139"/>
    </row>
    <row r="14" spans="1:6" s="8" customFormat="1" x14ac:dyDescent="0.25">
      <c r="A14" s="129">
        <v>10</v>
      </c>
      <c r="B14" s="130" t="s">
        <v>623</v>
      </c>
      <c r="C14" s="130" t="s">
        <v>537</v>
      </c>
      <c r="D14" s="140" t="s">
        <v>44</v>
      </c>
      <c r="E14" s="237"/>
    </row>
    <row r="15" spans="1:6" x14ac:dyDescent="0.25">
      <c r="A15" s="129">
        <v>11</v>
      </c>
      <c r="B15" s="130" t="s">
        <v>624</v>
      </c>
      <c r="C15" s="130" t="s">
        <v>538</v>
      </c>
      <c r="D15" s="140" t="s">
        <v>44</v>
      </c>
      <c r="E15" s="237"/>
      <c r="F15" s="139"/>
    </row>
    <row r="16" spans="1:6" x14ac:dyDescent="0.25">
      <c r="A16" s="129">
        <v>12</v>
      </c>
      <c r="B16" s="130" t="s">
        <v>625</v>
      </c>
      <c r="C16" s="130" t="s">
        <v>539</v>
      </c>
      <c r="D16" s="140" t="s">
        <v>44</v>
      </c>
      <c r="E16" s="237"/>
      <c r="F16" s="139"/>
    </row>
    <row r="17" spans="1:6" x14ac:dyDescent="0.25">
      <c r="A17" s="129">
        <v>13</v>
      </c>
      <c r="B17" s="130" t="s">
        <v>626</v>
      </c>
      <c r="C17" s="130" t="s">
        <v>540</v>
      </c>
      <c r="D17" s="140" t="s">
        <v>44</v>
      </c>
      <c r="E17" s="237"/>
      <c r="F17" s="139"/>
    </row>
    <row r="18" spans="1:6" x14ac:dyDescent="0.25">
      <c r="A18" s="129">
        <v>14</v>
      </c>
      <c r="B18" s="130" t="s">
        <v>627</v>
      </c>
      <c r="C18" s="130" t="s">
        <v>541</v>
      </c>
      <c r="D18" s="140" t="s">
        <v>44</v>
      </c>
      <c r="E18" s="237"/>
      <c r="F18" s="139"/>
    </row>
    <row r="19" spans="1:6" x14ac:dyDescent="0.25">
      <c r="A19" s="129">
        <v>15</v>
      </c>
      <c r="B19" s="130" t="s">
        <v>628</v>
      </c>
      <c r="C19" s="130" t="s">
        <v>542</v>
      </c>
      <c r="D19" s="140" t="s">
        <v>44</v>
      </c>
      <c r="E19" s="237"/>
      <c r="F19" s="139"/>
    </row>
    <row r="20" spans="1:6" x14ac:dyDescent="0.25">
      <c r="A20" s="129">
        <v>16</v>
      </c>
      <c r="B20" s="130" t="s">
        <v>629</v>
      </c>
      <c r="C20" s="130" t="s">
        <v>543</v>
      </c>
      <c r="D20" s="140" t="s">
        <v>44</v>
      </c>
      <c r="E20" s="237"/>
      <c r="F20" s="139"/>
    </row>
    <row r="21" spans="1:6" x14ac:dyDescent="0.25">
      <c r="A21" s="129">
        <v>17</v>
      </c>
      <c r="B21" s="130" t="s">
        <v>630</v>
      </c>
      <c r="C21" s="130" t="s">
        <v>544</v>
      </c>
      <c r="D21" s="140" t="s">
        <v>44</v>
      </c>
      <c r="E21" s="237"/>
      <c r="F21" s="139"/>
    </row>
    <row r="22" spans="1:6" x14ac:dyDescent="0.25">
      <c r="A22" s="129">
        <v>18</v>
      </c>
      <c r="B22" s="130" t="s">
        <v>631</v>
      </c>
      <c r="C22" s="130" t="s">
        <v>545</v>
      </c>
      <c r="D22" s="140" t="s">
        <v>44</v>
      </c>
      <c r="E22" s="237"/>
      <c r="F22" s="139"/>
    </row>
    <row r="23" spans="1:6" x14ac:dyDescent="0.25">
      <c r="A23" s="129">
        <v>19</v>
      </c>
      <c r="B23" s="130" t="s">
        <v>632</v>
      </c>
      <c r="C23" s="130" t="s">
        <v>546</v>
      </c>
      <c r="D23" s="140" t="s">
        <v>44</v>
      </c>
      <c r="E23" s="237"/>
      <c r="F23" s="139"/>
    </row>
    <row r="24" spans="1:6" x14ac:dyDescent="0.25">
      <c r="A24" s="129">
        <v>20</v>
      </c>
      <c r="B24" s="130" t="s">
        <v>633</v>
      </c>
      <c r="C24" s="130" t="s">
        <v>547</v>
      </c>
      <c r="D24" s="140" t="s">
        <v>44</v>
      </c>
      <c r="E24" s="237"/>
      <c r="F24" s="139"/>
    </row>
    <row r="25" spans="1:6" x14ac:dyDescent="0.25">
      <c r="A25" s="129">
        <v>21</v>
      </c>
      <c r="B25" s="130" t="s">
        <v>634</v>
      </c>
      <c r="C25" s="130" t="s">
        <v>548</v>
      </c>
      <c r="D25" s="140" t="s">
        <v>44</v>
      </c>
      <c r="E25" s="237"/>
      <c r="F25" s="139"/>
    </row>
    <row r="26" spans="1:6" x14ac:dyDescent="0.25">
      <c r="A26" s="129">
        <v>22</v>
      </c>
      <c r="B26" s="130" t="s">
        <v>635</v>
      </c>
      <c r="C26" s="130" t="s">
        <v>549</v>
      </c>
      <c r="D26" s="140" t="s">
        <v>44</v>
      </c>
      <c r="E26" s="237"/>
      <c r="F26" s="139"/>
    </row>
    <row r="27" spans="1:6" x14ac:dyDescent="0.25">
      <c r="A27" s="129">
        <v>23</v>
      </c>
      <c r="B27" s="130" t="s">
        <v>636</v>
      </c>
      <c r="C27" s="130" t="s">
        <v>550</v>
      </c>
      <c r="D27" s="140" t="s">
        <v>44</v>
      </c>
      <c r="E27" s="237"/>
      <c r="F27" s="139"/>
    </row>
    <row r="28" spans="1:6" x14ac:dyDescent="0.25">
      <c r="A28" s="129">
        <v>24</v>
      </c>
      <c r="B28" s="130" t="s">
        <v>637</v>
      </c>
      <c r="C28" s="130" t="s">
        <v>717</v>
      </c>
      <c r="D28" s="140" t="s">
        <v>44</v>
      </c>
      <c r="E28" s="237"/>
      <c r="F28" s="139"/>
    </row>
    <row r="29" spans="1:6" x14ac:dyDescent="0.25">
      <c r="A29" s="129">
        <v>25</v>
      </c>
      <c r="B29" s="130" t="s">
        <v>638</v>
      </c>
      <c r="C29" s="130" t="s">
        <v>718</v>
      </c>
      <c r="D29" s="140" t="s">
        <v>44</v>
      </c>
      <c r="E29" s="237"/>
      <c r="F29" s="139"/>
    </row>
    <row r="30" spans="1:6" x14ac:dyDescent="0.25">
      <c r="A30" s="129">
        <v>26</v>
      </c>
      <c r="B30" s="130" t="s">
        <v>639</v>
      </c>
      <c r="C30" s="130" t="s">
        <v>719</v>
      </c>
      <c r="D30" s="140" t="s">
        <v>44</v>
      </c>
      <c r="E30" s="237"/>
      <c r="F30" s="139"/>
    </row>
    <row r="31" spans="1:6" x14ac:dyDescent="0.25">
      <c r="A31" s="129">
        <v>27</v>
      </c>
      <c r="B31" s="130" t="s">
        <v>640</v>
      </c>
      <c r="C31" s="130" t="s">
        <v>720</v>
      </c>
      <c r="D31" s="140" t="s">
        <v>44</v>
      </c>
      <c r="E31" s="237"/>
      <c r="F31" s="139"/>
    </row>
    <row r="32" spans="1:6" x14ac:dyDescent="0.25">
      <c r="A32" s="129">
        <v>28</v>
      </c>
      <c r="B32" s="130" t="s">
        <v>641</v>
      </c>
      <c r="C32" s="130" t="s">
        <v>721</v>
      </c>
      <c r="D32" s="140" t="s">
        <v>44</v>
      </c>
      <c r="E32" s="237"/>
      <c r="F32" s="139"/>
    </row>
    <row r="33" spans="1:6" x14ac:dyDescent="0.25">
      <c r="A33" s="129">
        <v>29</v>
      </c>
      <c r="B33" s="130" t="s">
        <v>642</v>
      </c>
      <c r="C33" s="130" t="s">
        <v>722</v>
      </c>
      <c r="D33" s="140" t="s">
        <v>44</v>
      </c>
      <c r="E33" s="237"/>
      <c r="F33" s="139"/>
    </row>
    <row r="34" spans="1:6" x14ac:dyDescent="0.25">
      <c r="A34" s="129">
        <v>30</v>
      </c>
      <c r="B34" s="130" t="s">
        <v>643</v>
      </c>
      <c r="C34" s="130" t="s">
        <v>723</v>
      </c>
      <c r="D34" s="140" t="s">
        <v>44</v>
      </c>
      <c r="E34" s="237"/>
      <c r="F34" s="139"/>
    </row>
    <row r="35" spans="1:6" x14ac:dyDescent="0.25">
      <c r="A35" s="129">
        <v>31</v>
      </c>
      <c r="B35" s="130" t="s">
        <v>644</v>
      </c>
      <c r="C35" s="130" t="s">
        <v>724</v>
      </c>
      <c r="D35" s="140" t="s">
        <v>44</v>
      </c>
      <c r="E35" s="237"/>
      <c r="F35" s="139"/>
    </row>
    <row r="36" spans="1:6" x14ac:dyDescent="0.25">
      <c r="A36" s="129">
        <v>32</v>
      </c>
      <c r="B36" s="130" t="s">
        <v>645</v>
      </c>
      <c r="C36" s="130" t="s">
        <v>725</v>
      </c>
      <c r="D36" s="140" t="s">
        <v>44</v>
      </c>
      <c r="E36" s="237"/>
      <c r="F36" s="139"/>
    </row>
    <row r="37" spans="1:6" x14ac:dyDescent="0.25">
      <c r="A37" s="129">
        <v>33</v>
      </c>
      <c r="B37" s="130" t="s">
        <v>646</v>
      </c>
      <c r="C37" s="130" t="s">
        <v>726</v>
      </c>
      <c r="D37" s="140" t="s">
        <v>44</v>
      </c>
      <c r="E37" s="238"/>
      <c r="F37" s="139"/>
    </row>
    <row r="38" spans="1:6" x14ac:dyDescent="0.25">
      <c r="A38" s="139"/>
      <c r="B38" s="139"/>
      <c r="C38" s="139"/>
      <c r="D38" s="139"/>
      <c r="E38" s="139"/>
      <c r="F38" s="139"/>
    </row>
    <row r="39" spans="1:6" x14ac:dyDescent="0.25">
      <c r="A39" s="139"/>
      <c r="B39" s="139"/>
      <c r="C39" s="139"/>
      <c r="D39" s="139"/>
      <c r="E39" s="139"/>
      <c r="F39" s="139"/>
    </row>
    <row r="40" spans="1:6" x14ac:dyDescent="0.25">
      <c r="A40" s="230" t="s">
        <v>553</v>
      </c>
      <c r="B40" s="230"/>
      <c r="C40" s="230"/>
      <c r="D40" s="230"/>
      <c r="E40" s="230"/>
      <c r="F40" s="230"/>
    </row>
    <row r="41" spans="1:6" x14ac:dyDescent="0.25">
      <c r="A41" s="128" t="s">
        <v>38</v>
      </c>
      <c r="B41" s="128" t="s">
        <v>39</v>
      </c>
      <c r="C41" s="128" t="s">
        <v>40</v>
      </c>
      <c r="D41" s="128" t="s">
        <v>42</v>
      </c>
      <c r="E41" s="128" t="s">
        <v>42</v>
      </c>
      <c r="F41" s="139"/>
    </row>
    <row r="42" spans="1:6" x14ac:dyDescent="0.25">
      <c r="A42" s="129">
        <v>1</v>
      </c>
      <c r="B42" s="130" t="s">
        <v>37</v>
      </c>
      <c r="C42" s="130" t="s">
        <v>45</v>
      </c>
      <c r="D42" s="130" t="s">
        <v>43</v>
      </c>
      <c r="E42" s="87" t="s">
        <v>585</v>
      </c>
      <c r="F42" s="139"/>
    </row>
    <row r="43" spans="1:6" x14ac:dyDescent="0.25">
      <c r="A43" s="129">
        <v>2</v>
      </c>
      <c r="B43" s="130" t="s">
        <v>393</v>
      </c>
      <c r="C43" s="130" t="s">
        <v>237</v>
      </c>
      <c r="D43" s="140" t="s">
        <v>44</v>
      </c>
      <c r="E43" s="87" t="s">
        <v>581</v>
      </c>
      <c r="F43" s="139"/>
    </row>
    <row r="44" spans="1:6" x14ac:dyDescent="0.25">
      <c r="A44" s="129">
        <v>3</v>
      </c>
      <c r="B44" s="130" t="s">
        <v>715</v>
      </c>
      <c r="C44" s="130" t="s">
        <v>440</v>
      </c>
      <c r="D44" s="140" t="s">
        <v>44</v>
      </c>
      <c r="E44" s="87" t="s">
        <v>586</v>
      </c>
      <c r="F44" s="139"/>
    </row>
    <row r="45" spans="1:6" x14ac:dyDescent="0.25">
      <c r="A45" s="129">
        <v>4</v>
      </c>
      <c r="B45" s="130" t="s">
        <v>617</v>
      </c>
      <c r="C45" s="130" t="s">
        <v>531</v>
      </c>
      <c r="D45" s="140" t="s">
        <v>44</v>
      </c>
      <c r="E45" s="235" t="s">
        <v>728</v>
      </c>
      <c r="F45" s="139"/>
    </row>
    <row r="46" spans="1:6" x14ac:dyDescent="0.25">
      <c r="A46" s="129">
        <v>5</v>
      </c>
      <c r="B46" s="130" t="s">
        <v>618</v>
      </c>
      <c r="C46" s="130" t="s">
        <v>532</v>
      </c>
      <c r="D46" s="140" t="s">
        <v>44</v>
      </c>
      <c r="E46" s="235"/>
      <c r="F46" s="139"/>
    </row>
    <row r="47" spans="1:6" x14ac:dyDescent="0.25">
      <c r="A47" s="129">
        <v>6</v>
      </c>
      <c r="B47" s="130" t="s">
        <v>619</v>
      </c>
      <c r="C47" s="130" t="s">
        <v>533</v>
      </c>
      <c r="D47" s="140" t="s">
        <v>44</v>
      </c>
      <c r="E47" s="235"/>
      <c r="F47" s="139"/>
    </row>
    <row r="48" spans="1:6" x14ac:dyDescent="0.25">
      <c r="A48" s="129">
        <v>7</v>
      </c>
      <c r="B48" s="130" t="s">
        <v>620</v>
      </c>
      <c r="C48" s="130" t="s">
        <v>534</v>
      </c>
      <c r="D48" s="140" t="s">
        <v>44</v>
      </c>
      <c r="E48" s="235"/>
      <c r="F48" s="139"/>
    </row>
    <row r="49" spans="1:6" x14ac:dyDescent="0.25">
      <c r="A49" s="129">
        <v>8</v>
      </c>
      <c r="B49" s="130" t="s">
        <v>621</v>
      </c>
      <c r="C49" s="130" t="s">
        <v>535</v>
      </c>
      <c r="D49" s="140" t="s">
        <v>44</v>
      </c>
      <c r="E49" s="235"/>
      <c r="F49" s="139"/>
    </row>
    <row r="50" spans="1:6" x14ac:dyDescent="0.25">
      <c r="A50" s="129">
        <v>9</v>
      </c>
      <c r="B50" s="130" t="s">
        <v>622</v>
      </c>
      <c r="C50" s="130" t="s">
        <v>536</v>
      </c>
      <c r="D50" s="140" t="s">
        <v>44</v>
      </c>
      <c r="E50" s="235"/>
      <c r="F50" s="139"/>
    </row>
    <row r="51" spans="1:6" s="8" customFormat="1" x14ac:dyDescent="0.25">
      <c r="A51" s="129">
        <v>10</v>
      </c>
      <c r="B51" s="130" t="s">
        <v>623</v>
      </c>
      <c r="C51" s="130" t="s">
        <v>537</v>
      </c>
      <c r="D51" s="140" t="s">
        <v>44</v>
      </c>
      <c r="E51" s="235"/>
    </row>
    <row r="52" spans="1:6" x14ac:dyDescent="0.25">
      <c r="A52" s="129">
        <v>11</v>
      </c>
      <c r="B52" s="130" t="s">
        <v>624</v>
      </c>
      <c r="C52" s="130" t="s">
        <v>538</v>
      </c>
      <c r="D52" s="140" t="s">
        <v>44</v>
      </c>
      <c r="E52" s="235"/>
      <c r="F52" s="139"/>
    </row>
    <row r="53" spans="1:6" x14ac:dyDescent="0.25">
      <c r="A53" s="129">
        <v>12</v>
      </c>
      <c r="B53" s="130" t="s">
        <v>625</v>
      </c>
      <c r="C53" s="130" t="s">
        <v>539</v>
      </c>
      <c r="D53" s="140" t="s">
        <v>44</v>
      </c>
      <c r="E53" s="235"/>
      <c r="F53" s="139"/>
    </row>
    <row r="54" spans="1:6" x14ac:dyDescent="0.25">
      <c r="A54" s="129">
        <v>13</v>
      </c>
      <c r="B54" s="130" t="s">
        <v>626</v>
      </c>
      <c r="C54" s="130" t="s">
        <v>540</v>
      </c>
      <c r="D54" s="140" t="s">
        <v>44</v>
      </c>
      <c r="E54" s="235"/>
      <c r="F54" s="139"/>
    </row>
    <row r="55" spans="1:6" x14ac:dyDescent="0.25">
      <c r="A55" s="129">
        <v>14</v>
      </c>
      <c r="B55" s="130" t="s">
        <v>637</v>
      </c>
      <c r="C55" s="130" t="s">
        <v>727</v>
      </c>
      <c r="D55" s="140" t="s">
        <v>44</v>
      </c>
      <c r="E55" s="235"/>
      <c r="F55" s="139"/>
    </row>
    <row r="56" spans="1:6" x14ac:dyDescent="0.25">
      <c r="A56" s="129">
        <v>15</v>
      </c>
      <c r="B56" s="130" t="s">
        <v>638</v>
      </c>
      <c r="C56" s="130" t="s">
        <v>718</v>
      </c>
      <c r="D56" s="140" t="s">
        <v>44</v>
      </c>
      <c r="E56" s="235"/>
      <c r="F56" s="139"/>
    </row>
    <row r="57" spans="1:6" x14ac:dyDescent="0.25">
      <c r="A57" s="129">
        <v>16</v>
      </c>
      <c r="B57" s="130" t="s">
        <v>639</v>
      </c>
      <c r="C57" s="130" t="s">
        <v>719</v>
      </c>
      <c r="D57" s="140" t="s">
        <v>44</v>
      </c>
      <c r="E57" s="235"/>
      <c r="F57" s="139"/>
    </row>
    <row r="58" spans="1:6" x14ac:dyDescent="0.25">
      <c r="A58" s="129">
        <v>17</v>
      </c>
      <c r="B58" s="130" t="s">
        <v>640</v>
      </c>
      <c r="C58" s="130" t="s">
        <v>720</v>
      </c>
      <c r="D58" s="140" t="s">
        <v>44</v>
      </c>
      <c r="E58" s="235"/>
      <c r="F58" s="139"/>
    </row>
    <row r="59" spans="1:6" x14ac:dyDescent="0.25">
      <c r="A59" s="129">
        <v>18</v>
      </c>
      <c r="B59" s="130" t="s">
        <v>641</v>
      </c>
      <c r="C59" s="130" t="s">
        <v>721</v>
      </c>
      <c r="D59" s="140" t="s">
        <v>44</v>
      </c>
      <c r="E59" s="235"/>
      <c r="F59" s="139"/>
    </row>
    <row r="60" spans="1:6" x14ac:dyDescent="0.25">
      <c r="A60" s="129">
        <v>19</v>
      </c>
      <c r="B60" s="130" t="s">
        <v>642</v>
      </c>
      <c r="C60" s="130" t="s">
        <v>722</v>
      </c>
      <c r="D60" s="140" t="s">
        <v>44</v>
      </c>
      <c r="E60" s="235"/>
      <c r="F60" s="139"/>
    </row>
    <row r="61" spans="1:6" x14ac:dyDescent="0.25">
      <c r="A61" s="129">
        <v>20</v>
      </c>
      <c r="B61" s="130" t="s">
        <v>643</v>
      </c>
      <c r="C61" s="130" t="s">
        <v>723</v>
      </c>
      <c r="D61" s="140" t="s">
        <v>44</v>
      </c>
      <c r="E61" s="235"/>
      <c r="F61" s="139"/>
    </row>
    <row r="62" spans="1:6" x14ac:dyDescent="0.25">
      <c r="A62" s="129">
        <v>21</v>
      </c>
      <c r="B62" s="130" t="s">
        <v>644</v>
      </c>
      <c r="C62" s="130" t="s">
        <v>724</v>
      </c>
      <c r="D62" s="140" t="s">
        <v>44</v>
      </c>
      <c r="E62" s="235"/>
      <c r="F62" s="139"/>
    </row>
    <row r="63" spans="1:6" x14ac:dyDescent="0.25">
      <c r="A63" s="129">
        <v>22</v>
      </c>
      <c r="B63" s="130" t="s">
        <v>645</v>
      </c>
      <c r="C63" s="130" t="s">
        <v>725</v>
      </c>
      <c r="D63" s="140" t="s">
        <v>44</v>
      </c>
      <c r="E63" s="235"/>
      <c r="F63" s="139"/>
    </row>
    <row r="64" spans="1:6" x14ac:dyDescent="0.25">
      <c r="A64" s="129">
        <v>23</v>
      </c>
      <c r="B64" s="130" t="s">
        <v>646</v>
      </c>
      <c r="C64" s="130" t="s">
        <v>726</v>
      </c>
      <c r="D64" s="140" t="s">
        <v>44</v>
      </c>
      <c r="E64" s="235"/>
      <c r="F64" s="139"/>
    </row>
  </sheetData>
  <mergeCells count="6">
    <mergeCell ref="E45:E64"/>
    <mergeCell ref="A1:F1"/>
    <mergeCell ref="A2:F2"/>
    <mergeCell ref="A3:F3"/>
    <mergeCell ref="A40:F40"/>
    <mergeCell ref="E8:E37"/>
  </mergeCells>
  <phoneticPr fontId="40" type="noConversion"/>
  <hyperlinks>
    <hyperlink ref="E5" location="'Physical Risk Regions'!A1" display="See &quot;Physical Risk Regions&quot; tab for expected values" xr:uid="{E7827A13-4DE0-4B45-BFEC-D65EA9A7FA6D}"/>
    <hyperlink ref="E6" location="'Real Estate Exposure Types'!A1" display="See &quot;Real Estate Exposure Types&quot; tab for expected values" xr:uid="{DA51EC27-1847-4811-AD8A-B7D947DDBD6E}"/>
    <hyperlink ref="E7" location="'LTV Buckets'!A1" display="See &quot;LTV Buckets&quot; tab for expected values" xr:uid="{343D5D6A-B413-4A62-AFAF-F3C8BDA008F5}"/>
    <hyperlink ref="E42" location="'Physical Risk Regions'!A1" display="See &quot;Physical Risk Regions&quot; tab for expected values" xr:uid="{C533FCE0-0F5E-417D-A413-E0B18960C278}"/>
    <hyperlink ref="E43" location="'Real Estate Exposure Types'!A1" display="See &quot;Real Estate Exposure Types&quot; tab for expected values" xr:uid="{B3A6E34E-9B83-4285-8075-E7A4949D462A}"/>
    <hyperlink ref="E44" location="'LTV Buckets'!A1" display="See &quot;LTV Buckets&quot; tab for expected values" xr:uid="{C54973EE-3BD4-4E8F-A077-61AE8F29635B}"/>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Results" ma:contentTypeID="0x0101004C081EED9C90B54F98FF06E55CA4DAAA38001A658DB3D1B3F34DBC337A633440CF91" ma:contentTypeVersion="24" ma:contentTypeDescription="Create a new document." ma:contentTypeScope="" ma:versionID="14e389c94750fe75262073dd4fbe41c8">
  <xsd:schema xmlns:xsd="http://www.w3.org/2001/XMLSchema" xmlns:xs="http://www.w3.org/2001/XMLSchema" xmlns:p="http://schemas.microsoft.com/office/2006/metadata/properties" xmlns:ns1="http://schemas.microsoft.com/sharepoint/v3" xmlns:ns2="f5a7e35f-036f-43ba-9bd6-dfccb735f6f0" xmlns:ns3="b73fe759-8729-4fda-8521-02819c14bfcb" targetNamespace="http://schemas.microsoft.com/office/2006/metadata/properties" ma:root="true" ma:fieldsID="51c87f81a46ff3c07a16f1bdfb3f49de" ns1:_="" ns2:_="" ns3:_="">
    <xsd:import namespace="http://schemas.microsoft.com/sharepoint/v3"/>
    <xsd:import namespace="f5a7e35f-036f-43ba-9bd6-dfccb735f6f0"/>
    <xsd:import namespace="b73fe759-8729-4fda-8521-02819c14bfcb"/>
    <xsd:element name="properties">
      <xsd:complexType>
        <xsd:sequence>
          <xsd:element name="documentManagement">
            <xsd:complexType>
              <xsd:all>
                <xsd:element ref="ns2:_dlc_DocId" minOccurs="0"/>
                <xsd:element ref="ns2:_dlc_DocIdUrl" minOccurs="0"/>
                <xsd:element ref="ns2:_dlc_DocIdPersistId" minOccurs="0"/>
                <xsd:element ref="ns2:id28c9607766444bae9f5e2053e4afbd" minOccurs="0"/>
                <xsd:element ref="ns2:TaxCatchAll" minOccurs="0"/>
                <xsd:element ref="ns2:TaxCatchAllLabel" minOccurs="0"/>
                <xsd:element ref="ns2:g6aadb9293ad4d8fba37a358bcaa27eb" minOccurs="0"/>
                <xsd:element ref="ns2:d8662c420ae441af9b77c21287174095" minOccurs="0"/>
                <xsd:element ref="ns2:ec0866d5501a4e288cc256e554a42ca0" minOccurs="0"/>
                <xsd:element ref="ns2:OsfiDescription" minOccurs="0"/>
                <xsd:element ref="ns2:OsfiAuthor" minOccurs="0"/>
                <xsd:element ref="ns2:OsfiExternalAuthor" minOccurs="0"/>
                <xsd:element ref="ns2:fac5efe5e83a4438a828c68fc664b01b" minOccurs="0"/>
                <xsd:element ref="ns2:OsfiLanguage"/>
                <xsd:element ref="ns2:OsfiSensitivity"/>
                <xsd:element ref="ns2:OsfiCalendarYear" minOccurs="0"/>
                <xsd:element ref="ns2:OsfiApprovedBy" minOccurs="0"/>
                <xsd:element ref="ns2:OsfiAttachment" minOccurs="0"/>
                <xsd:element ref="ns2:OsfiCc" minOccurs="0"/>
                <xsd:element ref="ns2:OsfiEmailFrom" minOccurs="0"/>
                <xsd:element ref="ns2:OsfiReceived" minOccurs="0"/>
                <xsd:element ref="ns2:OsfiSent" minOccurs="0"/>
                <xsd:element ref="ns2:OsfiTo" minOccurs="0"/>
                <xsd:element ref="ns1:RelatedItems" minOccurs="0"/>
                <xsd:element ref="ns2:OsfiLivelinkID" minOccurs="0"/>
                <xsd:element ref="ns2:k5f8aeaceeb7434cbd9becc33a65ad3e" minOccurs="0"/>
                <xsd:element ref="ns2:fc113c14c0e54f079b941e03fbdf340b" minOccurs="0"/>
                <xsd:element ref="ns3:OsfiPeerGroup" minOccurs="0"/>
                <xsd:element ref="ns2:OsfiLocation" minOccurs="0"/>
                <xsd:element ref="ns3:OsfiSupervisoryArea" minOccurs="0"/>
                <xsd:element ref="ns2:a36c359446dc4635be72f7f662985508" minOccurs="0"/>
                <xsd:element ref="ns3:OsfiRiskAssessmentPhase"/>
                <xsd:element ref="ns2:pd5e1fd5a7e64ff28ea28d0be5cac3eb" minOccurs="0"/>
                <xsd:element ref="ns2:p213ed7f1c384e76b1e6db419627f072" minOccurs="0"/>
                <xsd:element ref="ns2:OsfiCheckedOutDate" minOccurs="0"/>
                <xsd:element ref="ns3:l3ddcbf70d1346efa991b9cec7ac248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6"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a7e35f-036f-43ba-9bd6-dfccb735f6f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d28c9607766444bae9f5e2053e4afbd" ma:index="11" nillable="true" ma:taxonomy="true" ma:internalName="id28c9607766444bae9f5e2053e4afbd" ma:taxonomyFieldName="OsfiPAA" ma:displayName="PAA" ma:readOnly="true" ma:fieldId="{2d28c960-7766-444b-ae9f-5e2053e4afbd}" ma:sspId="f7cfa73b-c952-4f84-be9f-6ced85f31ca3" ma:termSetId="d1a66c1d-a3c0-4300-8b36-107e81c3a3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beef624e-4536-42c4-90bd-2d9a0c233d8e}" ma:internalName="TaxCatchAll" ma:showField="CatchAllData" ma:web="b73fe759-8729-4fda-8521-02819c14bfc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beef624e-4536-42c4-90bd-2d9a0c233d8e}" ma:internalName="TaxCatchAllLabel" ma:readOnly="true" ma:showField="CatchAllDataLabel" ma:web="b73fe759-8729-4fda-8521-02819c14bfcb">
      <xsd:complexType>
        <xsd:complexContent>
          <xsd:extension base="dms:MultiChoiceLookup">
            <xsd:sequence>
              <xsd:element name="Value" type="dms:Lookup" maxOccurs="unbounded" minOccurs="0" nillable="true"/>
            </xsd:sequence>
          </xsd:extension>
        </xsd:complexContent>
      </xsd:complexType>
    </xsd:element>
    <xsd:element name="g6aadb9293ad4d8fba37a358bcaa27eb" ma:index="15" nillable="true" ma:taxonomy="true" ma:internalName="g6aadb9293ad4d8fba37a358bcaa27eb" ma:taxonomyFieldName="OsfiFunction" ma:displayName="Function" ma:readOnly="true" ma:fieldId="{06aadb92-93ad-4d8f-ba37-a358bcaa27eb}" ma:sspId="f7cfa73b-c952-4f84-be9f-6ced85f31ca3" ma:termSetId="bb2da93b-cdef-4276-9a5e-c97ef14b2e41" ma:anchorId="00000000-0000-0000-0000-000000000000" ma:open="false" ma:isKeyword="false">
      <xsd:complexType>
        <xsd:sequence>
          <xsd:element ref="pc:Terms" minOccurs="0" maxOccurs="1"/>
        </xsd:sequence>
      </xsd:complexType>
    </xsd:element>
    <xsd:element name="d8662c420ae441af9b77c21287174095" ma:index="17" nillable="true" ma:taxonomy="true" ma:internalName="d8662c420ae441af9b77c21287174095" ma:taxonomyFieldName="OsfiSubFunction" ma:displayName="Sub Function" ma:readOnly="true" ma:fieldId="{d8662c42-0ae4-41af-9b77-c21287174095}" ma:sspId="f7cfa73b-c952-4f84-be9f-6ced85f31ca3" ma:termSetId="90fd1eaa-5cc8-4194-a26a-d78ee88d82aa" ma:anchorId="00000000-0000-0000-0000-000000000000" ma:open="false" ma:isKeyword="false">
      <xsd:complexType>
        <xsd:sequence>
          <xsd:element ref="pc:Terms" minOccurs="0" maxOccurs="1"/>
        </xsd:sequence>
      </xsd:complexType>
    </xsd:element>
    <xsd:element name="ec0866d5501a4e288cc256e554a42ca0" ma:index="19" nillable="true" ma:taxonomy="true" ma:internalName="ec0866d5501a4e288cc256e554a42ca0" ma:taxonomyFieldName="OsfiBusinessProcess" ma:displayName="Business Process" ma:readOnly="true" ma:fieldId="{ec0866d5-501a-4e28-8cc2-56e554a42ca0}" ma:sspId="f7cfa73b-c952-4f84-be9f-6ced85f31ca3" ma:termSetId="90fd1eaa-5cc8-4194-a26a-d78ee88d82aa" ma:anchorId="00000000-0000-0000-0000-000000000000" ma:open="false" ma:isKeyword="false">
      <xsd:complexType>
        <xsd:sequence>
          <xsd:element ref="pc:Terms" minOccurs="0" maxOccurs="1"/>
        </xsd:sequence>
      </xsd:complexType>
    </xsd:element>
    <xsd:element name="OsfiDescription" ma:index="21" nillable="true" ma:displayName="Description" ma:internalName="OsfiDescription" ma:readOnly="false">
      <xsd:simpleType>
        <xsd:restriction base="dms:Note">
          <xsd:maxLength value="255"/>
        </xsd:restriction>
      </xsd:simpleType>
    </xsd:element>
    <xsd:element name="OsfiAuthor" ma:index="22" nillable="true" ma:displayName="OSFI Author" ma:SearchPeopleOnly="false" ma:SharePointGroup="0" ma:internalName="Osfi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sfiExternalAuthor" ma:index="23" nillable="true" ma:displayName="External Author" ma:internalName="OsfiExternalAuthor" ma:readOnly="false">
      <xsd:simpleType>
        <xsd:restriction base="dms:Text"/>
      </xsd:simpleType>
    </xsd:element>
    <xsd:element name="fac5efe5e83a4438a828c68fc664b01b" ma:index="24" nillable="true" ma:taxonomy="true" ma:internalName="fac5efe5e83a4438a828c68fc664b01b" ma:taxonomyFieldName="OsfiCostCentre" ma:displayName="Cost Centre" ma:readOnly="true" ma:fieldId="{fac5efe5-e83a-4438-a828-c68fc664b01b}" ma:sspId="f7cfa73b-c952-4f84-be9f-6ced85f31ca3" ma:termSetId="bdc284b5-ea41-4d95-b7dd-4762f5f4b008" ma:anchorId="00000000-0000-0000-0000-000000000000" ma:open="false" ma:isKeyword="false">
      <xsd:complexType>
        <xsd:sequence>
          <xsd:element ref="pc:Terms" minOccurs="0" maxOccurs="1"/>
        </xsd:sequence>
      </xsd:complexType>
    </xsd:element>
    <xsd:element name="OsfiLanguage" ma:index="26" ma:displayName="Language" ma:default="English" ma:internalName="OsfiLanguage" ma:readOnly="false">
      <xsd:simpleType>
        <xsd:restriction base="dms:Choice">
          <xsd:enumeration value="English"/>
          <xsd:enumeration value="French"/>
          <xsd:enumeration value="Bilingual - English and French"/>
        </xsd:restriction>
      </xsd:simpleType>
    </xsd:element>
    <xsd:element name="OsfiSensitivity" ma:index="27" ma:displayName="Sensitivity" ma:default="Unclassified" ma:internalName="OsfiSensitivity" ma:readOnly="false">
      <xsd:simpleType>
        <xsd:restriction base="dms:Choice">
          <xsd:enumeration value="Unclassified"/>
          <xsd:enumeration value="Protected A"/>
          <xsd:enumeration value="Protected B"/>
        </xsd:restriction>
      </xsd:simpleType>
    </xsd:element>
    <xsd:element name="OsfiCalendarYear" ma:index="28" nillable="true" ma:displayName="Calendar Year" ma:hidden="true" ma:internalName="OsfiCalendarYear" ma:readOnly="false">
      <xsd:simpleType>
        <xsd:restriction base="dms:Text">
          <xsd:maxLength value="4"/>
        </xsd:restriction>
      </xsd:simpleType>
    </xsd:element>
    <xsd:element name="OsfiApprovedBy" ma:index="29" nillable="true" ma:displayName="Approved By" ma:hidden="true" ma:internalName="OsfiApprovedBy" ma:readOnly="false">
      <xsd:simpleType>
        <xsd:restriction base="dms:Note"/>
      </xsd:simpleType>
    </xsd:element>
    <xsd:element name="OsfiAttachment" ma:index="30" nillable="true" ma:displayName="Attachment" ma:default="0" ma:hidden="true" ma:internalName="OsfiAttachment" ma:readOnly="false">
      <xsd:simpleType>
        <xsd:restriction base="dms:Boolean"/>
      </xsd:simpleType>
    </xsd:element>
    <xsd:element name="OsfiCc" ma:index="31" nillable="true" ma:displayName="Cc" ma:internalName="OsfiCc" ma:readOnly="false">
      <xsd:simpleType>
        <xsd:restriction base="dms:Note"/>
      </xsd:simpleType>
    </xsd:element>
    <xsd:element name="OsfiEmailFrom" ma:index="32" nillable="true" ma:displayName="From" ma:hidden="true" ma:internalName="OsfiEmailFrom" ma:readOnly="false">
      <xsd:simpleType>
        <xsd:restriction base="dms:Text"/>
      </xsd:simpleType>
    </xsd:element>
    <xsd:element name="OsfiReceived" ma:index="33" nillable="true" ma:displayName="Received" ma:format="DateTime" ma:hidden="true" ma:internalName="OsfiReceived" ma:readOnly="false">
      <xsd:simpleType>
        <xsd:restriction base="dms:DateTime"/>
      </xsd:simpleType>
    </xsd:element>
    <xsd:element name="OsfiSent" ma:index="34" nillable="true" ma:displayName="Sent" ma:format="DateTime" ma:hidden="true" ma:internalName="OsfiSent" ma:readOnly="false">
      <xsd:simpleType>
        <xsd:restriction base="dms:DateTime"/>
      </xsd:simpleType>
    </xsd:element>
    <xsd:element name="OsfiTo" ma:index="35" nillable="true" ma:displayName="To" ma:hidden="true" ma:internalName="OsfiTo" ma:readOnly="false">
      <xsd:simpleType>
        <xsd:restriction base="dms:Note"/>
      </xsd:simpleType>
    </xsd:element>
    <xsd:element name="OsfiLivelinkID" ma:index="37" nillable="true" ma:displayName="Livelink ID" ma:hidden="true" ma:internalName="OsfiLivelinkID" ma:readOnly="false">
      <xsd:simpleType>
        <xsd:restriction base="dms:Text"/>
      </xsd:simpleType>
    </xsd:element>
    <xsd:element name="k5f8aeaceeb7434cbd9becc33a65ad3e" ma:index="38" nillable="true" ma:taxonomy="true" ma:internalName="k5f8aeaceeb7434cbd9becc33a65ad3e" ma:taxonomyFieldName="OsfiIndustryType" ma:displayName="FI Industry" ma:readOnly="true" ma:fieldId="{45f8aeac-eeb7-434c-bd9b-ecc33a65ad3e}" ma:taxonomyMulti="true" ma:sspId="f7cfa73b-c952-4f84-be9f-6ced85f31ca3" ma:termSetId="a8bd1923-216f-45d4-badc-2ce42a898c25" ma:anchorId="00000000-0000-0000-0000-000000000000" ma:open="false" ma:isKeyword="false">
      <xsd:complexType>
        <xsd:sequence>
          <xsd:element ref="pc:Terms" minOccurs="0" maxOccurs="1"/>
        </xsd:sequence>
      </xsd:complexType>
    </xsd:element>
    <xsd:element name="fc113c14c0e54f079b941e03fbdf340b" ma:index="40" nillable="true" ma:taxonomy="true" ma:internalName="fc113c14c0e54f079b941e03fbdf340b" ma:taxonomyFieldName="OsfiFIName" ma:displayName="FI Name" ma:readOnly="true" ma:fieldId="{fc113c14-c0e5-4f07-9b94-1e03fbdf340b}" ma:taxonomyMulti="true" ma:sspId="f7cfa73b-c952-4f84-be9f-6ced85f31ca3" ma:termSetId="bbc1470d-a486-4861-8558-54557fa29200" ma:anchorId="00000000-0000-0000-0000-000000000000" ma:open="false" ma:isKeyword="false">
      <xsd:complexType>
        <xsd:sequence>
          <xsd:element ref="pc:Terms" minOccurs="0" maxOccurs="1"/>
        </xsd:sequence>
      </xsd:complexType>
    </xsd:element>
    <xsd:element name="OsfiLocation" ma:index="43" nillable="true" ma:displayName="OSFI Location" ma:format="Dropdown" ma:hidden="true" ma:internalName="OsfiLocation" ma:readOnly="true">
      <xsd:simpleType>
        <xsd:restriction base="dms:Choice">
          <xsd:enumeration value="All OSFI Locations"/>
          <xsd:enumeration value="Montreal"/>
          <xsd:enumeration value="Ottawa"/>
          <xsd:enumeration value="Toronto"/>
          <xsd:enumeration value="Vancouver"/>
        </xsd:restriction>
      </xsd:simpleType>
    </xsd:element>
    <xsd:element name="a36c359446dc4635be72f7f662985508" ma:index="45" nillable="true" ma:taxonomy="true" ma:internalName="a36c359446dc4635be72f7f662985508" ma:taxonomyFieldName="OsfiFITopics" ma:displayName="FI Topics" ma:readOnly="true" ma:fieldId="{a36c3594-46dc-4635-be72-f7f662985508}" ma:taxonomyMulti="true" ma:sspId="f7cfa73b-c952-4f84-be9f-6ced85f31ca3" ma:termSetId="37d2ecf9-da35-44d7-8685-07f8c550b9dd" ma:anchorId="00000000-0000-0000-0000-000000000000" ma:open="false" ma:isKeyword="false">
      <xsd:complexType>
        <xsd:sequence>
          <xsd:element ref="pc:Terms" minOccurs="0" maxOccurs="1"/>
        </xsd:sequence>
      </xsd:complexType>
    </xsd:element>
    <xsd:element name="pd5e1fd5a7e64ff28ea28d0be5cac3eb" ma:index="48" nillable="true" ma:taxonomy="true" ma:internalName="pd5e1fd5a7e64ff28ea28d0be5cac3eb" ma:taxonomyFieldName="OsfiFIExternalOrganization" ma:displayName="External Organization" ma:readOnly="false" ma:fieldId="{9d5e1fd5-a7e6-4ff2-8ea2-8d0be5cac3eb}" ma:taxonomyMulti="true" ma:sspId="f7cfa73b-c952-4f84-be9f-6ced85f31ca3" ma:termSetId="7f77c62a-559a-4682-acfc-3ada937d6638" ma:anchorId="00000000-0000-0000-0000-000000000000" ma:open="false" ma:isKeyword="false">
      <xsd:complexType>
        <xsd:sequence>
          <xsd:element ref="pc:Terms" minOccurs="0" maxOccurs="1"/>
        </xsd:sequence>
      </xsd:complexType>
    </xsd:element>
    <xsd:element name="p213ed7f1c384e76b1e6db419627f072" ma:index="50" nillable="true" ma:taxonomy="true" ma:internalName="p213ed7f1c384e76b1e6db419627f072" ma:taxonomyFieldName="OsfiFiscalPeriod" ma:displayName="Fiscal Period" ma:readOnly="true" ma:fieldId="{9213ed7f-1c38-4e76-b1e6-db419627f072}" ma:taxonomyMulti="true" ma:sspId="f7cfa73b-c952-4f84-be9f-6ced85f31ca3" ma:termSetId="ba59d63d-03ce-4d91-83ae-8d09cc29681b" ma:anchorId="00000000-0000-0000-0000-000000000000" ma:open="false" ma:isKeyword="false">
      <xsd:complexType>
        <xsd:sequence>
          <xsd:element ref="pc:Terms" minOccurs="0" maxOccurs="1"/>
        </xsd:sequence>
      </xsd:complexType>
    </xsd:element>
    <xsd:element name="OsfiCheckedOutDate" ma:index="52" nillable="true" ma:displayName="Checked Out Date" ma:format="DateOnly" ma:hidden="true" ma:internalName="OsfiCheckedOu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73fe759-8729-4fda-8521-02819c14bfcb" elementFormDefault="qualified">
    <xsd:import namespace="http://schemas.microsoft.com/office/2006/documentManagement/types"/>
    <xsd:import namespace="http://schemas.microsoft.com/office/infopath/2007/PartnerControls"/>
    <xsd:element name="OsfiPeerGroup" ma:index="42" nillable="true" ma:displayName="Peer Group" ma:hidden="true" ma:internalName="OsfiPeerGroup" ma:readOnly="true">
      <xsd:simpleType>
        <xsd:restriction base="dms:Choice">
          <xsd:enumeration value="Big 5"/>
          <xsd:enumeration value="Big Life"/>
          <xsd:enumeration value="D-SIB"/>
          <xsd:enumeration value="Mortgage Insurer"/>
          <xsd:enumeration value="Reinsurance"/>
          <xsd:enumeration value="Small Life"/>
          <xsd:enumeration value="Small P &amp; C"/>
          <xsd:enumeration value="SMSB"/>
        </xsd:restriction>
      </xsd:simpleType>
    </xsd:element>
    <xsd:element name="OsfiSupervisoryArea" ma:index="44" nillable="true" ma:displayName="Supervisory Area" ma:format="Dropdown" ma:hidden="true" ma:internalName="OsfiSupervisoryArea" ma:readOnly="true">
      <xsd:simpleType>
        <xsd:restriction base="dms:Choice">
          <xsd:enumeration value="Accounting"/>
          <xsd:enumeration value="Actuarial"/>
          <xsd:enumeration value="Anti Money Laundering"/>
          <xsd:enumeration value="Compliance"/>
          <xsd:enumeration value="Corporate Governance"/>
          <xsd:enumeration value="Credit Risk"/>
          <xsd:enumeration value="Culture and Conduct Risk"/>
          <xsd:enumeration value="Deposit Taking Institutions"/>
          <xsd:enumeration value="Life Insurance"/>
          <xsd:enumeration value="Market Risk and Liquidity"/>
          <xsd:enumeration value="Model Risk"/>
          <xsd:enumeration value="Mortgage Insurance"/>
          <xsd:enumeration value="Operational Risk"/>
          <xsd:enumeration value="Property and Casualty Insurance"/>
          <xsd:enumeration value="Recovery and Resolution"/>
          <xsd:enumeration value="Regulatory Data"/>
          <xsd:enumeration value="Risk Measurement"/>
          <xsd:enumeration value="Risk Surveillance"/>
          <xsd:enumeration value="Securities Administration"/>
          <xsd:enumeration value="Supervision Management and Oversight"/>
          <xsd:enumeration value="Technology Risk"/>
        </xsd:restriction>
      </xsd:simpleType>
    </xsd:element>
    <xsd:element name="OsfiRiskAssessmentPhase" ma:index="47" ma:displayName="Risk Assessment Phase" ma:format="Dropdown" ma:internalName="OsfiRiskAssessmentPhase" ma:readOnly="false">
      <xsd:simpleType>
        <xsd:restriction base="dms:Choice">
          <xsd:enumeration value="1 - Plan"/>
          <xsd:enumeration value="2 - Gather Information"/>
          <xsd:enumeration value="3 - Conduct Meetings"/>
          <xsd:enumeration value="4 - Conduct Analysis"/>
          <xsd:enumeration value="5 - Complete Documentation"/>
          <xsd:enumeration value="6 - External Reporting"/>
        </xsd:restriction>
      </xsd:simpleType>
    </xsd:element>
    <xsd:element name="l3ddcbf70d1346efa991b9cec7ac2488" ma:index="54" nillable="true" ma:taxonomy="true" ma:internalName="l3ddcbf70d1346efa991b9cec7ac2488" ma:taxonomyFieldName="OsfiSupervisoryAreaMM" ma:displayName="Supervisory Area" ma:indexed="true" ma:readOnly="true" ma:fieldId="{53ddcbf7-0d13-46ef-a991-b9cec7ac2488}" ma:sspId="f7cfa73b-c952-4f84-be9f-6ced85f31ca3" ma:termSetId="d44da03d-3238-4a7c-aef4-370c87409f9d"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sfiDescription xmlns="f5a7e35f-036f-43ba-9bd6-dfccb735f6f0" xsi:nil="true"/>
    <OsfiSupervisoryArea xmlns="b73fe759-8729-4fda-8521-02819c14bfcb" xsi:nil="true"/>
    <pd5e1fd5a7e64ff28ea28d0be5cac3eb xmlns="f5a7e35f-036f-43ba-9bd6-dfccb735f6f0">
      <Terms xmlns="http://schemas.microsoft.com/office/infopath/2007/PartnerControls"/>
    </pd5e1fd5a7e64ff28ea28d0be5cac3eb>
    <OsfiSensitivity xmlns="f5a7e35f-036f-43ba-9bd6-dfccb735f6f0">Protected B</OsfiSensitivity>
    <OsfiSent xmlns="f5a7e35f-036f-43ba-9bd6-dfccb735f6f0" xsi:nil="true"/>
    <TaxCatchAll xmlns="f5a7e35f-036f-43ba-9bd6-dfccb735f6f0">
      <Value>2689</Value>
      <Value>223</Value>
      <Value>181</Value>
      <Value>213</Value>
      <Value>42</Value>
      <Value>41</Value>
      <Value>2488</Value>
      <Value>3</Value>
      <Value>2</Value>
      <Value>2687</Value>
      <Value>2686</Value>
    </TaxCatchAll>
    <OsfiAuthor xmlns="f5a7e35f-036f-43ba-9bd6-dfccb735f6f0">
      <UserInfo>
        <DisplayName>i:0#.w|hq_dom\marora</DisplayName>
        <AccountId>1979</AccountId>
        <AccountType/>
      </UserInfo>
      <UserInfo>
        <DisplayName>i:0#.w|hq_dom\smanoka</DisplayName>
        <AccountId>2266</AccountId>
        <AccountType/>
      </UserInfo>
      <UserInfo>
        <DisplayName>i:0#.w|hq_dom\malaghm</DisplayName>
        <AccountId>1940</AccountId>
        <AccountType/>
      </UserInfo>
      <UserInfo>
        <DisplayName>i:0#.w|hq_dom\blindsa</DisplayName>
        <AccountId>374</AccountId>
        <AccountType/>
      </UserInfo>
      <UserInfo>
        <DisplayName>i:0#.w|hq_dom\ostrelt</DisplayName>
        <AccountId>1885</AccountId>
        <AccountType/>
      </UserInfo>
    </OsfiAuthor>
    <l3ddcbf70d1346efa991b9cec7ac2488 xmlns="b73fe759-8729-4fda-8521-02819c14bfcb">
      <Terms xmlns="http://schemas.microsoft.com/office/infopath/2007/PartnerControls">
        <TermInfo xmlns="http://schemas.microsoft.com/office/infopath/2007/PartnerControls">
          <TermName xmlns="http://schemas.microsoft.com/office/infopath/2007/PartnerControls">Climate Risk</TermName>
          <TermId xmlns="http://schemas.microsoft.com/office/infopath/2007/PartnerControls">3c5bd556-4a97-4c5d-a740-4aa32ccd3976</TermId>
        </TermInfo>
      </Terms>
    </l3ddcbf70d1346efa991b9cec7ac2488>
    <OsfiLanguage xmlns="f5a7e35f-036f-43ba-9bd6-dfccb735f6f0">English</OsfiLanguage>
    <OsfiLivelinkID xmlns="f5a7e35f-036f-43ba-9bd6-dfccb735f6f0" xsi:nil="true"/>
    <OsfiCc xmlns="f5a7e35f-036f-43ba-9bd6-dfccb735f6f0" xsi:nil="true"/>
    <OsfiEmailFrom xmlns="f5a7e35f-036f-43ba-9bd6-dfccb735f6f0" xsi:nil="true"/>
    <OsfiExternalAuthor xmlns="f5a7e35f-036f-43ba-9bd6-dfccb735f6f0" xsi:nil="true"/>
    <OsfiCalendarYear xmlns="f5a7e35f-036f-43ba-9bd6-dfccb735f6f0">2023</OsfiCalendarYear>
    <OsfiCheckedOutDate xmlns="f5a7e35f-036f-43ba-9bd6-dfccb735f6f0" xsi:nil="true"/>
    <OsfiRiskAssessmentPhase xmlns="b73fe759-8729-4fda-8521-02819c14bfcb">5 - Complete Documentation</OsfiRiskAssessmentPhase>
    <OsfiApprovedBy xmlns="f5a7e35f-036f-43ba-9bd6-dfccb735f6f0" xsi:nil="true"/>
    <OsfiAttachment xmlns="f5a7e35f-036f-43ba-9bd6-dfccb735f6f0">false</OsfiAttachment>
    <OsfiTo xmlns="f5a7e35f-036f-43ba-9bd6-dfccb735f6f0" xsi:nil="true"/>
    <OsfiReceived xmlns="f5a7e35f-036f-43ba-9bd6-dfccb735f6f0" xsi:nil="true"/>
    <RelatedItems xmlns="http://schemas.microsoft.com/sharepoint/v3" xsi:nil="true"/>
    <fc113c14c0e54f079b941e03fbdf340b xmlns="f5a7e35f-036f-43ba-9bd6-dfccb735f6f0">
      <Terms xmlns="http://schemas.microsoft.com/office/infopath/2007/PartnerControls"/>
    </fc113c14c0e54f079b941e03fbdf340b>
    <p213ed7f1c384e76b1e6db419627f072 xmlns="f5a7e35f-036f-43ba-9bd6-dfccb735f6f0">
      <Terms xmlns="http://schemas.microsoft.com/office/infopath/2007/PartnerControls">
        <TermInfo xmlns="http://schemas.microsoft.com/office/infopath/2007/PartnerControls">
          <TermName xmlns="http://schemas.microsoft.com/office/infopath/2007/PartnerControls">2023/24</TermName>
          <TermId xmlns="http://schemas.microsoft.com/office/infopath/2007/PartnerControls">01c583ef-d13c-488e-9ee9-4f6afee82f57</TermId>
        </TermInfo>
      </Terms>
    </p213ed7f1c384e76b1e6db419627f072>
    <d8662c420ae441af9b77c21287174095 xmlns="f5a7e35f-036f-43ba-9bd6-dfccb735f6f0">
      <Terms xmlns="http://schemas.microsoft.com/office/infopath/2007/PartnerControls">
        <TermInfo xmlns="http://schemas.microsoft.com/office/infopath/2007/PartnerControls">
          <TermName xmlns="http://schemas.microsoft.com/office/infopath/2007/PartnerControls">Initiatives</TermName>
          <TermId xmlns="http://schemas.microsoft.com/office/infopath/2007/PartnerControls">80e21237-20e3-4285-8eeb-ba3816a2d218</TermId>
        </TermInfo>
      </Terms>
    </d8662c420ae441af9b77c21287174095>
    <ec0866d5501a4e288cc256e554a42ca0 xmlns="f5a7e35f-036f-43ba-9bd6-dfccb735f6f0">
      <Terms xmlns="http://schemas.microsoft.com/office/infopath/2007/PartnerControls">
        <TermInfo xmlns="http://schemas.microsoft.com/office/infopath/2007/PartnerControls">
          <TermName xmlns="http://schemas.microsoft.com/office/infopath/2007/PartnerControls">Conduct Cross System Review</TermName>
          <TermId xmlns="http://schemas.microsoft.com/office/infopath/2007/PartnerControls">3bea5a2e-bde7-4615-8def-c65feeeba98b</TermId>
        </TermInfo>
      </Terms>
    </ec0866d5501a4e288cc256e554a42ca0>
    <id28c9607766444bae9f5e2053e4afbd xmlns="f5a7e35f-036f-43ba-9bd6-dfccb735f6f0">
      <Terms xmlns="http://schemas.microsoft.com/office/infopath/2007/PartnerControls">
        <TermInfo xmlns="http://schemas.microsoft.com/office/infopath/2007/PartnerControls">
          <TermName xmlns="http://schemas.microsoft.com/office/infopath/2007/PartnerControls">1.1 Regulation and supervision of federally regulated financial institutions</TermName>
          <TermId xmlns="http://schemas.microsoft.com/office/infopath/2007/PartnerControls">57fcbea7-d103-4c44-b289-6adbace6db09</TermId>
        </TermInfo>
      </Terms>
    </id28c9607766444bae9f5e2053e4afbd>
    <k5f8aeaceeb7434cbd9becc33a65ad3e xmlns="f5a7e35f-036f-43ba-9bd6-dfccb735f6f0">
      <Terms xmlns="http://schemas.microsoft.com/office/infopath/2007/PartnerControls">
        <TermInfo xmlns="http://schemas.microsoft.com/office/infopath/2007/PartnerControls">
          <TermName xmlns="http://schemas.microsoft.com/office/infopath/2007/PartnerControls">All Sectors</TermName>
          <TermId xmlns="http://schemas.microsoft.com/office/infopath/2007/PartnerControls">004d4b82-2034-41c3-bb34-0429cd22f9a7</TermId>
        </TermInfo>
      </Terms>
    </k5f8aeaceeb7434cbd9becc33a65ad3e>
    <a36c359446dc4635be72f7f662985508 xmlns="f5a7e35f-036f-43ba-9bd6-dfccb735f6f0">
      <Terms xmlns="http://schemas.microsoft.com/office/infopath/2007/PartnerControls">
        <TermInfo xmlns="http://schemas.microsoft.com/office/infopath/2007/PartnerControls">
          <TermName xmlns="http://schemas.microsoft.com/office/infopath/2007/PartnerControls">Climate Change</TermName>
          <TermId xmlns="http://schemas.microsoft.com/office/infopath/2007/PartnerControls">85445a8d-eff7-4c65-8c31-93b34a1584d5</TermId>
        </TermInfo>
        <TermInfo xmlns="http://schemas.microsoft.com/office/infopath/2007/PartnerControls">
          <TermName xmlns="http://schemas.microsoft.com/office/infopath/2007/PartnerControls">Stress Testing</TermName>
          <TermId xmlns="http://schemas.microsoft.com/office/infopath/2007/PartnerControls">92d0e7f5-babf-49ec-bc8a-dc80cec03810</TermId>
        </TermInfo>
      </Terms>
    </a36c359446dc4635be72f7f662985508>
    <OsfiLocation xmlns="f5a7e35f-036f-43ba-9bd6-dfccb735f6f0">All OSFI Locations</OsfiLocation>
    <g6aadb9293ad4d8fba37a358bcaa27eb xmlns="f5a7e35f-036f-43ba-9bd6-dfccb735f6f0">
      <Terms xmlns="http://schemas.microsoft.com/office/infopath/2007/PartnerControls">
        <TermInfo xmlns="http://schemas.microsoft.com/office/infopath/2007/PartnerControls">
          <TermName xmlns="http://schemas.microsoft.com/office/infopath/2007/PartnerControls">Financial Institutions</TermName>
          <TermId xmlns="http://schemas.microsoft.com/office/infopath/2007/PartnerControls">35066429-d513-4a4b-82a6-81eaff2320a3</TermId>
        </TermInfo>
      </Terms>
    </g6aadb9293ad4d8fba37a358bcaa27eb>
    <_dlc_DocId xmlns="f5a7e35f-036f-43ba-9bd6-dfccb735f6f0">F210-21-11121</_dlc_DocId>
    <_dlc_DocIdUrl xmlns="f5a7e35f-036f-43ba-9bd6-dfccb735f6f0">
      <Url>https://espace.osfi-bsif.gc.ca/sites/init/initiatives/_layouts/15/DocIdRedir.aspx?ID=F210-21-11121</Url>
      <Description>F210-21-11121</Description>
    </_dlc_DocIdUrl>
    <fac5efe5e83a4438a828c68fc664b01b xmlns="f5a7e35f-036f-43ba-9bd6-dfccb735f6f0">
      <Terms xmlns="http://schemas.microsoft.com/office/infopath/2007/PartnerControls">
        <TermInfo xmlns="http://schemas.microsoft.com/office/infopath/2007/PartnerControls">
          <TermName xmlns="http://schemas.microsoft.com/office/infopath/2007/PartnerControls">Climate Risk Hub (350000)</TermName>
          <TermId xmlns="http://schemas.microsoft.com/office/infopath/2007/PartnerControls">e17ac2d6-ea58-4c19-9ae0-914e45269e58</TermId>
        </TermInfo>
      </Terms>
    </fac5efe5e83a4438a828c68fc664b01b>
  </documentManagement>
</p:properties>
</file>

<file path=customXml/item4.xml><?xml version="1.0" encoding="utf-8"?>
<?mso-contentType ?>
<SharedContentType xmlns="Microsoft.SharePoint.Taxonomy.ContentTypeSync" SourceId="f7cfa73b-c952-4f84-be9f-6ced85f31ca3" ContentTypeId="0x0101004C081EED9C90B54F98FF06E55CA4DAAA38"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5FA6418-5789-42AE-A6BE-8FFD8AA9B2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5a7e35f-036f-43ba-9bd6-dfccb735f6f0"/>
    <ds:schemaRef ds:uri="b73fe759-8729-4fda-8521-02819c14b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166E5A-EA22-411F-915C-0EB1887138CA}">
  <ds:schemaRefs>
    <ds:schemaRef ds:uri="http://schemas.microsoft.com/sharepoint/v3/contenttype/forms"/>
  </ds:schemaRefs>
</ds:datastoreItem>
</file>

<file path=customXml/itemProps3.xml><?xml version="1.0" encoding="utf-8"?>
<ds:datastoreItem xmlns:ds="http://schemas.openxmlformats.org/officeDocument/2006/customXml" ds:itemID="{061025A7-99A1-4AE0-A4B8-D8D9FF6C7D22}">
  <ds:schemaRefs>
    <ds:schemaRef ds:uri="http://schemas.microsoft.com/office/2006/documentManagement/types"/>
    <ds:schemaRef ds:uri="http://www.w3.org/XML/1998/namespace"/>
    <ds:schemaRef ds:uri="http://purl.org/dc/terms/"/>
    <ds:schemaRef ds:uri="http://schemas.microsoft.com/sharepoint/v3"/>
    <ds:schemaRef ds:uri="http://purl.org/dc/elements/1.1/"/>
    <ds:schemaRef ds:uri="http://purl.org/dc/dcmitype/"/>
    <ds:schemaRef ds:uri="http://schemas.microsoft.com/office/infopath/2007/PartnerControls"/>
    <ds:schemaRef ds:uri="f5a7e35f-036f-43ba-9bd6-dfccb735f6f0"/>
    <ds:schemaRef ds:uri="http://schemas.openxmlformats.org/package/2006/metadata/core-properties"/>
    <ds:schemaRef ds:uri="b73fe759-8729-4fda-8521-02819c14bfcb"/>
    <ds:schemaRef ds:uri="http://schemas.microsoft.com/office/2006/metadata/properties"/>
  </ds:schemaRefs>
</ds:datastoreItem>
</file>

<file path=customXml/itemProps4.xml><?xml version="1.0" encoding="utf-8"?>
<ds:datastoreItem xmlns:ds="http://schemas.openxmlformats.org/officeDocument/2006/customXml" ds:itemID="{BD2ED68D-819B-4DB0-9143-9F6546F3AE4C}">
  <ds:schemaRefs>
    <ds:schemaRef ds:uri="Microsoft.SharePoint.Taxonomy.ContentTypeSync"/>
  </ds:schemaRefs>
</ds:datastoreItem>
</file>

<file path=customXml/itemProps5.xml><?xml version="1.0" encoding="utf-8"?>
<ds:datastoreItem xmlns:ds="http://schemas.openxmlformats.org/officeDocument/2006/customXml" ds:itemID="{3CF6900E-D4E9-4B0E-8BE9-773E64FDA51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General Instructions</vt:lpstr>
      <vt:lpstr>Identification</vt:lpstr>
      <vt:lpstr>Credit Risk</vt:lpstr>
      <vt:lpstr>Market Risk Common Shares</vt:lpstr>
      <vt:lpstr>Market Risk Corp Bonds</vt:lpstr>
      <vt:lpstr>Real Estate Transition Risk</vt:lpstr>
      <vt:lpstr>Real Estate Summary</vt:lpstr>
      <vt:lpstr>Flood Risk</vt:lpstr>
      <vt:lpstr>Wildfire Risk</vt:lpstr>
      <vt:lpstr>Industry Sectors</vt:lpstr>
      <vt:lpstr>Transition Regions</vt:lpstr>
      <vt:lpstr>Credit Quality Buckets</vt:lpstr>
      <vt:lpstr>Transition Asset Classes</vt:lpstr>
      <vt:lpstr>Physical Risk Regions</vt:lpstr>
      <vt:lpstr>Real Estate Exposure Types</vt:lpstr>
      <vt:lpstr>LTV Buckets</vt:lpstr>
      <vt:lpstr>Credit Risk Example</vt:lpstr>
      <vt:lpstr>Market Risk Corp Bond Example</vt:lpstr>
      <vt:lpstr>Real Estate Transition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2024 Standardized Climate Scenario Exercise (SCSE) Instructions</dc:title>
  <dc:creator>re-webmaster@osfi-bsif.gc.ca</dc:creator>
  <cp:lastModifiedBy>Semaan, Pauline</cp:lastModifiedBy>
  <dcterms:created xsi:type="dcterms:W3CDTF">2023-08-14T19:00:20Z</dcterms:created>
  <dcterms:modified xsi:type="dcterms:W3CDTF">2024-04-10T13:47:52Z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0x0101004C081EED9C90B54F98FF06E55CA4DAAA38001A658DB3D1B3F34DBC337A633440CF91</vt:lpwstr>
  </property>
  <property fmtid="{D5CDD505-2E9C-101B-9397-08002B2CF9AE}" pid="3" name="OsfiBusinessProcess">
    <vt:lpwstr>223</vt:lpwstr>
  </property>
  <property fmtid="{D5CDD505-2E9C-101B-9397-08002B2CF9AE}" pid="4" name="OsfiFIName">
    <vt:lpwstr/>
  </property>
  <property fmtid="{D5CDD505-2E9C-101B-9397-08002B2CF9AE}" pid="5" name="OsfiSubFunction">
    <vt:lpwstr>42</vt:lpwstr>
  </property>
  <property fmtid="{D5CDD505-2E9C-101B-9397-08002B2CF9AE}" pid="6" name="OsfiFiscalPeriod">
    <vt:lpwstr>2689;#2023/24|01c583ef-d13c-488e-9ee9-4f6afee82f57</vt:lpwstr>
  </property>
  <property fmtid="{D5CDD505-2E9C-101B-9397-08002B2CF9AE}" pid="7" name="OsfiIndustryType">
    <vt:lpwstr>181;#All Sectors|004d4b82-2034-41c3-bb34-0429cd22f9a7</vt:lpwstr>
  </property>
  <property fmtid="{D5CDD505-2E9C-101B-9397-08002B2CF9AE}" pid="8" name="OsfiSupervisoryAreaMM">
    <vt:lpwstr>2686</vt:lpwstr>
  </property>
  <property fmtid="{D5CDD505-2E9C-101B-9397-08002B2CF9AE}" pid="9" name="OsfiFITopics">
    <vt:lpwstr>2488;#Climate Change|85445a8d-eff7-4c65-8c31-93b34a1584d5;#213;#Stress Testing|92d0e7f5-babf-49ec-bc8a-dc80cec03810</vt:lpwstr>
  </property>
  <property fmtid="{D5CDD505-2E9C-101B-9397-08002B2CF9AE}" pid="10" name="OsfiPAA">
    <vt:lpwstr>2</vt:lpwstr>
  </property>
  <property fmtid="{D5CDD505-2E9C-101B-9397-08002B2CF9AE}" pid="11" name="OsfiFunction">
    <vt:lpwstr>3</vt:lpwstr>
  </property>
  <property fmtid="{D5CDD505-2E9C-101B-9397-08002B2CF9AE}" pid="12" name="_dlc_DocIdItemGuid">
    <vt:lpwstr>488c2ca1-d57b-4fa0-959c-28de5fa60399</vt:lpwstr>
  </property>
  <property fmtid="{D5CDD505-2E9C-101B-9397-08002B2CF9AE}" pid="13" name="OsfiSubProgram">
    <vt:lpwstr>41</vt:lpwstr>
  </property>
  <property fmtid="{D5CDD505-2E9C-101B-9397-08002B2CF9AE}" pid="14" name="OsfiCostCentre">
    <vt:lpwstr>2687</vt:lpwstr>
  </property>
  <property fmtid="{D5CDD505-2E9C-101B-9397-08002B2CF9AE}" pid="15" name="b68f0f40a9244f46b7ca0f5019c2a784">
    <vt:lpwstr>|a694271e-cd62-469f-9658-7f38260ca444</vt:lpwstr>
  </property>
  <property fmtid="{D5CDD505-2E9C-101B-9397-08002B2CF9AE}" pid="16" name="OsfiFIExternalOrganization">
    <vt:lpwstr/>
  </property>
</Properties>
</file>